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Armaturapilastri\"/>
    </mc:Choice>
  </mc:AlternateContent>
  <bookViews>
    <workbookView xWindow="0" yWindow="0" windowWidth="20490" windowHeight="7755"/>
  </bookViews>
  <sheets>
    <sheet name="Foglio1" sheetId="1" r:id="rId1"/>
    <sheet name="telaio 4" sheetId="2" r:id="rId2"/>
    <sheet name="telaio 12" sheetId="3" r:id="rId3"/>
  </sheets>
  <externalReferences>
    <externalReference r:id="rId4"/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7" i="1" l="1"/>
  <c r="AC55" i="1" l="1"/>
  <c r="AC53" i="1"/>
  <c r="AC51" i="1"/>
  <c r="AC49" i="1"/>
  <c r="K41" i="1" l="1"/>
  <c r="K34" i="1"/>
  <c r="K27" i="1"/>
  <c r="K20" i="1"/>
  <c r="AA55" i="1"/>
  <c r="AB55" i="1"/>
  <c r="AA56" i="1"/>
  <c r="AB56" i="1"/>
  <c r="AA53" i="1"/>
  <c r="AB53" i="1"/>
  <c r="AA54" i="1"/>
  <c r="AB54" i="1"/>
  <c r="AA51" i="1"/>
  <c r="AB51" i="1"/>
  <c r="AA52" i="1"/>
  <c r="AB52" i="1"/>
  <c r="AA49" i="1"/>
  <c r="AB49" i="1"/>
  <c r="AA50" i="1"/>
  <c r="AB50" i="1"/>
  <c r="AA47" i="1"/>
  <c r="AB47" i="1"/>
  <c r="AA48" i="1"/>
  <c r="AB48" i="1"/>
  <c r="Z55" i="1"/>
  <c r="Z53" i="1"/>
  <c r="Z51" i="1"/>
  <c r="Z49" i="1"/>
  <c r="Z47" i="1"/>
  <c r="Y55" i="1"/>
  <c r="Y56" i="1"/>
  <c r="Y53" i="1"/>
  <c r="Y54" i="1"/>
  <c r="Y51" i="1"/>
  <c r="Y52" i="1"/>
  <c r="Y49" i="1"/>
  <c r="Y50" i="1"/>
  <c r="Y47" i="1"/>
  <c r="Y48" i="1"/>
  <c r="AF39" i="1"/>
  <c r="AF41" i="1" s="1"/>
  <c r="AF34" i="1"/>
  <c r="AF33" i="1" s="1"/>
  <c r="AF32" i="1"/>
  <c r="AF25" i="1"/>
  <c r="AF27" i="1" s="1"/>
  <c r="AF18" i="1"/>
  <c r="AF20" i="1" s="1"/>
  <c r="AF13" i="1"/>
  <c r="AF11" i="1"/>
  <c r="AF12" i="1" s="1"/>
  <c r="AG9" i="1"/>
  <c r="AG8" i="1"/>
  <c r="AF9" i="1"/>
  <c r="AF8" i="1"/>
  <c r="AL106" i="3"/>
  <c r="AL107" i="3"/>
  <c r="AG16" i="1"/>
  <c r="AG15" i="1"/>
  <c r="AF16" i="1"/>
  <c r="AF15" i="1"/>
  <c r="AL84" i="3"/>
  <c r="AL85" i="3"/>
  <c r="AG23" i="1"/>
  <c r="AG22" i="1"/>
  <c r="AF23" i="1"/>
  <c r="AF22" i="1"/>
  <c r="AL60" i="3"/>
  <c r="AL61" i="3"/>
  <c r="AG30" i="1"/>
  <c r="AG29" i="1"/>
  <c r="AF30" i="1"/>
  <c r="AF29" i="1"/>
  <c r="AL36" i="3"/>
  <c r="AL37" i="3"/>
  <c r="AG37" i="1"/>
  <c r="AG36" i="1"/>
  <c r="AF37" i="1"/>
  <c r="AF36" i="1"/>
  <c r="AL12" i="3"/>
  <c r="AL13" i="3"/>
  <c r="BE114" i="3"/>
  <c r="BQ108" i="3"/>
  <c r="AY108" i="3"/>
  <c r="AF108" i="3"/>
  <c r="O108" i="3"/>
  <c r="BE107" i="3"/>
  <c r="BO109" i="3" s="1"/>
  <c r="BQ109" i="3" s="1"/>
  <c r="BD107" i="3"/>
  <c r="T107" i="3"/>
  <c r="S107" i="3"/>
  <c r="B107" i="3"/>
  <c r="BE106" i="3"/>
  <c r="BO108" i="3" s="1"/>
  <c r="BD106" i="3"/>
  <c r="BD114" i="3" s="1"/>
  <c r="AM106" i="3"/>
  <c r="AM107" i="3"/>
  <c r="S106" i="3"/>
  <c r="C106" i="3"/>
  <c r="B106" i="3"/>
  <c r="C107" i="3" s="1"/>
  <c r="BQ104" i="3"/>
  <c r="BO104" i="3"/>
  <c r="M104" i="3"/>
  <c r="O104" i="3" s="1"/>
  <c r="BQ103" i="3"/>
  <c r="BO103" i="3"/>
  <c r="AY103" i="3"/>
  <c r="AF103" i="3"/>
  <c r="O103" i="3"/>
  <c r="M103" i="3"/>
  <c r="BD100" i="3"/>
  <c r="BO110" i="3" s="1"/>
  <c r="BO111" i="3" s="1"/>
  <c r="BE108" i="3" s="1"/>
  <c r="AL100" i="3"/>
  <c r="AW105" i="3" s="1"/>
  <c r="S100" i="3"/>
  <c r="B100" i="3"/>
  <c r="M105" i="3" s="1"/>
  <c r="M106" i="3" s="1"/>
  <c r="B108" i="3" s="1"/>
  <c r="BE92" i="3"/>
  <c r="BO89" i="3"/>
  <c r="BE86" i="3" s="1"/>
  <c r="BQ86" i="3"/>
  <c r="AY86" i="3"/>
  <c r="AF86" i="3"/>
  <c r="O86" i="3"/>
  <c r="BE85" i="3"/>
  <c r="BO87" i="3" s="1"/>
  <c r="BQ87" i="3" s="1"/>
  <c r="BD85" i="3"/>
  <c r="S85" i="3"/>
  <c r="B85" i="3"/>
  <c r="BE84" i="3"/>
  <c r="BO86" i="3" s="1"/>
  <c r="BD84" i="3"/>
  <c r="BD92" i="3" s="1"/>
  <c r="AM84" i="3"/>
  <c r="AM85" i="3"/>
  <c r="S84" i="3"/>
  <c r="C84" i="3"/>
  <c r="C92" i="3" s="1"/>
  <c r="B84" i="3"/>
  <c r="C85" i="3" s="1"/>
  <c r="BO83" i="3"/>
  <c r="BO84" i="3" s="1"/>
  <c r="BD86" i="3" s="1"/>
  <c r="BQ82" i="3"/>
  <c r="BO82" i="3"/>
  <c r="M82" i="3"/>
  <c r="O82" i="3" s="1"/>
  <c r="BQ81" i="3"/>
  <c r="BO81" i="3"/>
  <c r="AY81" i="3"/>
  <c r="AF81" i="3"/>
  <c r="O81" i="3"/>
  <c r="M81" i="3"/>
  <c r="BD78" i="3"/>
  <c r="BO88" i="3" s="1"/>
  <c r="AL78" i="3"/>
  <c r="AW83" i="3" s="1"/>
  <c r="S78" i="3"/>
  <c r="B78" i="3"/>
  <c r="M88" i="3" s="1"/>
  <c r="M64" i="3"/>
  <c r="M63" i="3"/>
  <c r="O63" i="3" s="1"/>
  <c r="BQ62" i="3"/>
  <c r="AY62" i="3"/>
  <c r="AF62" i="3"/>
  <c r="O62" i="3"/>
  <c r="M62" i="3"/>
  <c r="BE61" i="3"/>
  <c r="BD61" i="3"/>
  <c r="S61" i="3"/>
  <c r="T60" i="3" s="1"/>
  <c r="C61" i="3"/>
  <c r="B61" i="3"/>
  <c r="BE60" i="3"/>
  <c r="BO62" i="3" s="1"/>
  <c r="BD60" i="3"/>
  <c r="BD68" i="3" s="1"/>
  <c r="AM60" i="3"/>
  <c r="AW58" i="3"/>
  <c r="AY58" i="3" s="1"/>
  <c r="S60" i="3"/>
  <c r="C60" i="3"/>
  <c r="C68" i="3" s="1"/>
  <c r="B60" i="3"/>
  <c r="B68" i="3" s="1"/>
  <c r="BQ58" i="3"/>
  <c r="BO58" i="3"/>
  <c r="O58" i="3"/>
  <c r="M58" i="3"/>
  <c r="BQ57" i="3"/>
  <c r="BO57" i="3"/>
  <c r="AY57" i="3"/>
  <c r="AF57" i="3"/>
  <c r="O57" i="3"/>
  <c r="M57" i="3"/>
  <c r="BD54" i="3"/>
  <c r="BO64" i="3" s="1"/>
  <c r="AL54" i="3"/>
  <c r="AW59" i="3" s="1"/>
  <c r="S54" i="3"/>
  <c r="B54" i="3"/>
  <c r="M59" i="3" s="1"/>
  <c r="M60" i="3" s="1"/>
  <c r="B62" i="3" s="1"/>
  <c r="BE44" i="3"/>
  <c r="T44" i="3"/>
  <c r="BQ38" i="3"/>
  <c r="AY38" i="3"/>
  <c r="AF38" i="3"/>
  <c r="O38" i="3"/>
  <c r="BE37" i="3"/>
  <c r="BO39" i="3" s="1"/>
  <c r="BQ39" i="3" s="1"/>
  <c r="BD37" i="3"/>
  <c r="S37" i="3"/>
  <c r="B37" i="3"/>
  <c r="BE36" i="3"/>
  <c r="BO38" i="3" s="1"/>
  <c r="BD36" i="3"/>
  <c r="BD44" i="3" s="1"/>
  <c r="AM36" i="3"/>
  <c r="AM37" i="3"/>
  <c r="T36" i="3"/>
  <c r="S36" i="3"/>
  <c r="C36" i="3"/>
  <c r="B36" i="3"/>
  <c r="C37" i="3" s="1"/>
  <c r="BQ34" i="3"/>
  <c r="BO34" i="3"/>
  <c r="AW34" i="3"/>
  <c r="AY34" i="3" s="1"/>
  <c r="M34" i="3"/>
  <c r="O34" i="3" s="1"/>
  <c r="BQ33" i="3"/>
  <c r="BO33" i="3"/>
  <c r="AY33" i="3"/>
  <c r="AW33" i="3"/>
  <c r="AF33" i="3"/>
  <c r="O33" i="3"/>
  <c r="M33" i="3"/>
  <c r="BD30" i="3"/>
  <c r="BO35" i="3" s="1"/>
  <c r="BO36" i="3" s="1"/>
  <c r="BD38" i="3" s="1"/>
  <c r="AL30" i="3"/>
  <c r="AW35" i="3" s="1"/>
  <c r="S30" i="3"/>
  <c r="B30" i="3"/>
  <c r="M35" i="3" s="1"/>
  <c r="M36" i="3" s="1"/>
  <c r="B38" i="3" s="1"/>
  <c r="BF20" i="3"/>
  <c r="U20" i="3"/>
  <c r="BR14" i="3"/>
  <c r="AY14" i="3"/>
  <c r="AG14" i="3"/>
  <c r="O14" i="3"/>
  <c r="BE13" i="3"/>
  <c r="T13" i="3"/>
  <c r="B13" i="3"/>
  <c r="BF12" i="3"/>
  <c r="BE12" i="3"/>
  <c r="BE20" i="3" s="1"/>
  <c r="AM12" i="3"/>
  <c r="AM13" i="3"/>
  <c r="U12" i="3"/>
  <c r="T12" i="3"/>
  <c r="T20" i="3" s="1"/>
  <c r="C12" i="3"/>
  <c r="B12" i="3"/>
  <c r="BP10" i="3"/>
  <c r="BR10" i="3" s="1"/>
  <c r="AY10" i="3"/>
  <c r="AW10" i="3"/>
  <c r="AE10" i="3"/>
  <c r="AG10" i="3" s="1"/>
  <c r="O10" i="3"/>
  <c r="M10" i="3"/>
  <c r="BR9" i="3"/>
  <c r="BP9" i="3"/>
  <c r="AY9" i="3"/>
  <c r="AW9" i="3"/>
  <c r="AG9" i="3"/>
  <c r="AE9" i="3"/>
  <c r="O9" i="3"/>
  <c r="M9" i="3"/>
  <c r="BE6" i="3"/>
  <c r="BP11" i="3" s="1"/>
  <c r="BP12" i="3" s="1"/>
  <c r="BE14" i="3" s="1"/>
  <c r="AL6" i="3"/>
  <c r="AW11" i="3" s="1"/>
  <c r="T6" i="3"/>
  <c r="AE11" i="3" s="1"/>
  <c r="AE12" i="3" s="1"/>
  <c r="T14" i="3" s="1"/>
  <c r="B6" i="3"/>
  <c r="M11" i="3" s="1"/>
  <c r="M12" i="3" s="1"/>
  <c r="B14" i="3" s="1"/>
  <c r="Y3" i="1"/>
  <c r="Y4" i="1"/>
  <c r="Z3" i="1"/>
  <c r="Z4" i="1"/>
  <c r="Y10" i="1"/>
  <c r="Y11" i="1"/>
  <c r="Z10" i="1"/>
  <c r="Z11" i="1"/>
  <c r="Y16" i="1"/>
  <c r="Y17" i="1"/>
  <c r="Z16" i="1"/>
  <c r="Z17" i="1"/>
  <c r="Y23" i="1"/>
  <c r="Y24" i="1"/>
  <c r="Z23" i="1"/>
  <c r="Z24" i="1"/>
  <c r="Y30" i="1"/>
  <c r="Y31" i="1"/>
  <c r="Z30" i="1"/>
  <c r="Z31" i="1"/>
  <c r="Y37" i="1"/>
  <c r="Y38" i="1"/>
  <c r="Z37" i="1"/>
  <c r="Z38" i="1"/>
  <c r="W3" i="1"/>
  <c r="W4" i="1"/>
  <c r="X3" i="1"/>
  <c r="X4" i="1"/>
  <c r="W10" i="1"/>
  <c r="W11" i="1"/>
  <c r="X10" i="1"/>
  <c r="X11" i="1"/>
  <c r="W16" i="1"/>
  <c r="W17" i="1"/>
  <c r="X16" i="1"/>
  <c r="X17" i="1"/>
  <c r="W23" i="1"/>
  <c r="W24" i="1"/>
  <c r="X23" i="1"/>
  <c r="X24" i="1"/>
  <c r="W30" i="1"/>
  <c r="W31" i="1"/>
  <c r="X30" i="1"/>
  <c r="X31" i="1"/>
  <c r="W37" i="1"/>
  <c r="W38" i="1"/>
  <c r="X37" i="1"/>
  <c r="X38" i="1"/>
  <c r="U3" i="1"/>
  <c r="U4" i="1"/>
  <c r="V3" i="1"/>
  <c r="V4" i="1"/>
  <c r="U10" i="1"/>
  <c r="U11" i="1"/>
  <c r="V10" i="1"/>
  <c r="V11" i="1"/>
  <c r="U16" i="1"/>
  <c r="U17" i="1"/>
  <c r="V16" i="1"/>
  <c r="V17" i="1"/>
  <c r="U23" i="1"/>
  <c r="U24" i="1"/>
  <c r="V23" i="1"/>
  <c r="V24" i="1"/>
  <c r="U30" i="1"/>
  <c r="U31" i="1"/>
  <c r="V30" i="1"/>
  <c r="V31" i="1"/>
  <c r="U37" i="1"/>
  <c r="U38" i="1"/>
  <c r="V37" i="1"/>
  <c r="V38" i="1"/>
  <c r="P39" i="1"/>
  <c r="P41" i="1" s="1"/>
  <c r="N39" i="1"/>
  <c r="N41" i="1" s="1"/>
  <c r="N40" i="1" s="1"/>
  <c r="P32" i="1"/>
  <c r="N32" i="1"/>
  <c r="N34" i="1" s="1"/>
  <c r="P25" i="1"/>
  <c r="P27" i="1" s="1"/>
  <c r="N25" i="1"/>
  <c r="N27" i="1" s="1"/>
  <c r="N26" i="1" s="1"/>
  <c r="P18" i="1"/>
  <c r="P20" i="1" s="1"/>
  <c r="N18" i="1"/>
  <c r="N20" i="1" s="1"/>
  <c r="N19" i="1" s="1"/>
  <c r="P13" i="1"/>
  <c r="P11" i="1"/>
  <c r="N11" i="1"/>
  <c r="N13" i="1" s="1"/>
  <c r="N12" i="1" s="1"/>
  <c r="L39" i="1"/>
  <c r="L41" i="1" s="1"/>
  <c r="L34" i="1"/>
  <c r="L33" i="1"/>
  <c r="L32" i="1"/>
  <c r="L27" i="1"/>
  <c r="L26" i="1"/>
  <c r="L25" i="1"/>
  <c r="L20" i="1"/>
  <c r="L19" i="1"/>
  <c r="L18" i="1"/>
  <c r="L11" i="1"/>
  <c r="L13" i="1" s="1"/>
  <c r="L12" i="1" s="1"/>
  <c r="K39" i="1"/>
  <c r="K32" i="1"/>
  <c r="K26" i="1"/>
  <c r="K25" i="1"/>
  <c r="K18" i="1"/>
  <c r="K13" i="1"/>
  <c r="K11" i="1"/>
  <c r="M9" i="1"/>
  <c r="M8" i="1"/>
  <c r="S106" i="2"/>
  <c r="S107" i="2"/>
  <c r="K9" i="1"/>
  <c r="K8" i="1"/>
  <c r="B106" i="2"/>
  <c r="B107" i="2"/>
  <c r="M16" i="1"/>
  <c r="M15" i="1"/>
  <c r="S84" i="2"/>
  <c r="S85" i="2"/>
  <c r="K16" i="1"/>
  <c r="K15" i="1"/>
  <c r="B84" i="2"/>
  <c r="B85" i="2"/>
  <c r="M23" i="1"/>
  <c r="M22" i="1"/>
  <c r="S60" i="2"/>
  <c r="S61" i="2"/>
  <c r="K23" i="1"/>
  <c r="K22" i="1"/>
  <c r="B60" i="2"/>
  <c r="B61" i="2"/>
  <c r="M30" i="1"/>
  <c r="M29" i="1"/>
  <c r="S36" i="2"/>
  <c r="S37" i="2"/>
  <c r="K30" i="1"/>
  <c r="K29" i="1"/>
  <c r="B36" i="2"/>
  <c r="B37" i="2"/>
  <c r="C36" i="2" s="1"/>
  <c r="M40" i="2" s="1"/>
  <c r="N8" i="1"/>
  <c r="O8" i="1"/>
  <c r="P8" i="1"/>
  <c r="N9" i="1"/>
  <c r="O9" i="1"/>
  <c r="P9" i="1"/>
  <c r="N15" i="1"/>
  <c r="O15" i="1"/>
  <c r="P15" i="1"/>
  <c r="N16" i="1"/>
  <c r="O16" i="1"/>
  <c r="P16" i="1"/>
  <c r="N22" i="1"/>
  <c r="O22" i="1"/>
  <c r="P22" i="1"/>
  <c r="N23" i="1"/>
  <c r="O23" i="1"/>
  <c r="P23" i="1"/>
  <c r="N29" i="1"/>
  <c r="O29" i="1"/>
  <c r="P29" i="1"/>
  <c r="N30" i="1"/>
  <c r="O30" i="1"/>
  <c r="P30" i="1"/>
  <c r="P37" i="1"/>
  <c r="P36" i="1"/>
  <c r="BE12" i="2"/>
  <c r="BE13" i="2"/>
  <c r="O37" i="1"/>
  <c r="O36" i="1"/>
  <c r="N37" i="1"/>
  <c r="N36" i="1"/>
  <c r="AL12" i="2"/>
  <c r="AL13" i="2"/>
  <c r="M37" i="1"/>
  <c r="M36" i="1"/>
  <c r="T12" i="2"/>
  <c r="T13" i="2"/>
  <c r="K37" i="1"/>
  <c r="K36" i="1"/>
  <c r="B12" i="2"/>
  <c r="B13" i="2"/>
  <c r="AF108" i="2"/>
  <c r="O108" i="2"/>
  <c r="T106" i="2"/>
  <c r="C106" i="2"/>
  <c r="T107" i="2"/>
  <c r="M103" i="2"/>
  <c r="AF103" i="2"/>
  <c r="O103" i="2"/>
  <c r="S100" i="2"/>
  <c r="B100" i="2"/>
  <c r="AF86" i="2"/>
  <c r="O86" i="2"/>
  <c r="T84" i="2"/>
  <c r="C84" i="2"/>
  <c r="T85" i="2"/>
  <c r="AF81" i="2"/>
  <c r="O81" i="2"/>
  <c r="S78" i="2"/>
  <c r="B78" i="2"/>
  <c r="AF62" i="2"/>
  <c r="O62" i="2"/>
  <c r="T60" i="2"/>
  <c r="M58" i="2"/>
  <c r="O58" i="2" s="1"/>
  <c r="T61" i="2"/>
  <c r="C60" i="2"/>
  <c r="B68" i="2"/>
  <c r="AF57" i="2"/>
  <c r="O57" i="2"/>
  <c r="S54" i="2"/>
  <c r="B54" i="2"/>
  <c r="AF38" i="2"/>
  <c r="O38" i="2"/>
  <c r="T37" i="2"/>
  <c r="B44" i="2"/>
  <c r="AF33" i="2"/>
  <c r="O33" i="2"/>
  <c r="S30" i="2"/>
  <c r="B30" i="2"/>
  <c r="BR14" i="2"/>
  <c r="AY14" i="2"/>
  <c r="AG14" i="2"/>
  <c r="O14" i="2"/>
  <c r="AM12" i="2"/>
  <c r="U12" i="2"/>
  <c r="U20" i="2" s="1"/>
  <c r="BF12" i="2"/>
  <c r="BF20" i="2" s="1"/>
  <c r="BE20" i="2"/>
  <c r="AL20" i="2"/>
  <c r="T20" i="2"/>
  <c r="B20" i="2"/>
  <c r="BP10" i="2"/>
  <c r="BR10" i="2" s="1"/>
  <c r="AW10" i="2"/>
  <c r="AY10" i="2" s="1"/>
  <c r="AE10" i="2"/>
  <c r="AG10" i="2" s="1"/>
  <c r="BR9" i="2"/>
  <c r="BP9" i="2"/>
  <c r="AY9" i="2"/>
  <c r="AW9" i="2"/>
  <c r="AG9" i="2"/>
  <c r="O9" i="2"/>
  <c r="M9" i="2"/>
  <c r="BE6" i="2"/>
  <c r="BP11" i="2" s="1"/>
  <c r="AL6" i="2"/>
  <c r="T6" i="2"/>
  <c r="B6" i="2"/>
  <c r="M11" i="2" s="1"/>
  <c r="D55" i="1"/>
  <c r="D54" i="1"/>
  <c r="D53" i="1"/>
  <c r="D52" i="1"/>
  <c r="AF40" i="1" l="1"/>
  <c r="AF26" i="1"/>
  <c r="AF19" i="1"/>
  <c r="AW60" i="3"/>
  <c r="AL62" i="3" s="1"/>
  <c r="AW12" i="3"/>
  <c r="AL14" i="3" s="1"/>
  <c r="AL18" i="3" s="1"/>
  <c r="M110" i="3"/>
  <c r="M40" i="3"/>
  <c r="BD42" i="3"/>
  <c r="BD39" i="3"/>
  <c r="BD40" i="3" s="1"/>
  <c r="BD41" i="3" s="1"/>
  <c r="B18" i="3"/>
  <c r="B15" i="3"/>
  <c r="B16" i="3" s="1"/>
  <c r="B17" i="3" s="1"/>
  <c r="B19" i="3" s="1"/>
  <c r="T18" i="3"/>
  <c r="T15" i="3"/>
  <c r="T16" i="3" s="1"/>
  <c r="T17" i="3" s="1"/>
  <c r="T19" i="3" s="1"/>
  <c r="BD90" i="3"/>
  <c r="BD87" i="3"/>
  <c r="BD88" i="3" s="1"/>
  <c r="BD89" i="3" s="1"/>
  <c r="BD91" i="3" s="1"/>
  <c r="BE18" i="3"/>
  <c r="BE15" i="3"/>
  <c r="BE16" i="3" s="1"/>
  <c r="BE17" i="3" s="1"/>
  <c r="AW87" i="3"/>
  <c r="AY87" i="3" s="1"/>
  <c r="AW14" i="3"/>
  <c r="AM20" i="3"/>
  <c r="AW16" i="3"/>
  <c r="BE19" i="3"/>
  <c r="BE22" i="3" s="1"/>
  <c r="BP16" i="3"/>
  <c r="AW36" i="3"/>
  <c r="AL38" i="3" s="1"/>
  <c r="M41" i="3"/>
  <c r="C38" i="3" s="1"/>
  <c r="AW38" i="3"/>
  <c r="AM44" i="3"/>
  <c r="AW40" i="3"/>
  <c r="BD43" i="3"/>
  <c r="BO40" i="3"/>
  <c r="BO41" i="3" s="1"/>
  <c r="BE38" i="3" s="1"/>
  <c r="AL66" i="3"/>
  <c r="AL63" i="3"/>
  <c r="AL64" i="3" s="1"/>
  <c r="AL65" i="3" s="1"/>
  <c r="S68" i="3"/>
  <c r="AD58" i="3"/>
  <c r="AF58" i="3" s="1"/>
  <c r="AD57" i="3"/>
  <c r="AD59" i="3"/>
  <c r="AD60" i="3" s="1"/>
  <c r="S62" i="3" s="1"/>
  <c r="AD64" i="3"/>
  <c r="T68" i="3"/>
  <c r="M16" i="3"/>
  <c r="M14" i="3"/>
  <c r="C20" i="3"/>
  <c r="BE21" i="3"/>
  <c r="BF13" i="3"/>
  <c r="S44" i="3"/>
  <c r="AD34" i="3"/>
  <c r="AF34" i="3" s="1"/>
  <c r="AD33" i="3"/>
  <c r="AD35" i="3"/>
  <c r="BD46" i="3"/>
  <c r="BD45" i="3"/>
  <c r="BO59" i="3"/>
  <c r="BO60" i="3" s="1"/>
  <c r="BD62" i="3" s="1"/>
  <c r="T61" i="3"/>
  <c r="M65" i="3"/>
  <c r="C62" i="3" s="1"/>
  <c r="AW15" i="3"/>
  <c r="AY15" i="3" s="1"/>
  <c r="M39" i="3"/>
  <c r="O39" i="3" s="1"/>
  <c r="AW39" i="3"/>
  <c r="AY39" i="3" s="1"/>
  <c r="BE87" i="3"/>
  <c r="BE88" i="3" s="1"/>
  <c r="BE89" i="3" s="1"/>
  <c r="BE91" i="3" s="1"/>
  <c r="BE93" i="3" s="1"/>
  <c r="BE90" i="3"/>
  <c r="C13" i="3"/>
  <c r="B20" i="3"/>
  <c r="BP14" i="3"/>
  <c r="U13" i="3"/>
  <c r="AE14" i="3" s="1"/>
  <c r="B42" i="3"/>
  <c r="B39" i="3"/>
  <c r="B40" i="3" s="1"/>
  <c r="B41" i="3" s="1"/>
  <c r="B43" i="3" s="1"/>
  <c r="AD38" i="3"/>
  <c r="T37" i="3"/>
  <c r="B66" i="3"/>
  <c r="B63" i="3"/>
  <c r="B64" i="3" s="1"/>
  <c r="B65" i="3" s="1"/>
  <c r="B67" i="3" s="1"/>
  <c r="B70" i="3" s="1"/>
  <c r="AM68" i="3"/>
  <c r="AW64" i="3"/>
  <c r="BE109" i="3"/>
  <c r="BE110" i="3" s="1"/>
  <c r="BE111" i="3" s="1"/>
  <c r="BE112" i="3"/>
  <c r="S114" i="3"/>
  <c r="AD104" i="3"/>
  <c r="AF104" i="3" s="1"/>
  <c r="AD103" i="3"/>
  <c r="AD105" i="3"/>
  <c r="AD106" i="3" s="1"/>
  <c r="S108" i="3" s="1"/>
  <c r="AL20" i="3"/>
  <c r="B44" i="3"/>
  <c r="AL44" i="3"/>
  <c r="AW57" i="3"/>
  <c r="AL67" i="3"/>
  <c r="BE68" i="3"/>
  <c r="M87" i="3"/>
  <c r="O87" i="3" s="1"/>
  <c r="M86" i="3"/>
  <c r="AW86" i="3"/>
  <c r="AM92" i="3"/>
  <c r="AW88" i="3"/>
  <c r="BO105" i="3"/>
  <c r="BO106" i="3" s="1"/>
  <c r="BD108" i="3" s="1"/>
  <c r="AW109" i="3"/>
  <c r="AY109" i="3" s="1"/>
  <c r="BE113" i="3"/>
  <c r="BE116" i="3" s="1"/>
  <c r="BE115" i="3"/>
  <c r="AE16" i="3"/>
  <c r="AD40" i="3"/>
  <c r="C44" i="3"/>
  <c r="BO63" i="3"/>
  <c r="BQ63" i="3" s="1"/>
  <c r="BO65" i="3" s="1"/>
  <c r="BE62" i="3" s="1"/>
  <c r="M89" i="3"/>
  <c r="C86" i="3" s="1"/>
  <c r="M109" i="3"/>
  <c r="O109" i="3" s="1"/>
  <c r="M108" i="3"/>
  <c r="AW108" i="3"/>
  <c r="AM114" i="3"/>
  <c r="AW110" i="3"/>
  <c r="M38" i="3"/>
  <c r="AM61" i="3"/>
  <c r="AL68" i="3"/>
  <c r="S92" i="3"/>
  <c r="AD82" i="3"/>
  <c r="AF82" i="3" s="1"/>
  <c r="AD81" i="3"/>
  <c r="AD83" i="3"/>
  <c r="AD84" i="3" s="1"/>
  <c r="S86" i="3" s="1"/>
  <c r="T85" i="3"/>
  <c r="B112" i="3"/>
  <c r="B109" i="3"/>
  <c r="B110" i="3" s="1"/>
  <c r="B111" i="3" s="1"/>
  <c r="B113" i="3" s="1"/>
  <c r="M111" i="3"/>
  <c r="C108" i="3" s="1"/>
  <c r="AW81" i="3"/>
  <c r="AW82" i="3"/>
  <c r="AY82" i="3" s="1"/>
  <c r="AW84" i="3" s="1"/>
  <c r="AL86" i="3" s="1"/>
  <c r="M83" i="3"/>
  <c r="M84" i="3" s="1"/>
  <c r="B86" i="3" s="1"/>
  <c r="T84" i="3"/>
  <c r="B92" i="3"/>
  <c r="AL92" i="3"/>
  <c r="AW103" i="3"/>
  <c r="AW104" i="3"/>
  <c r="AY104" i="3" s="1"/>
  <c r="AW106" i="3" s="1"/>
  <c r="AL108" i="3" s="1"/>
  <c r="T106" i="3"/>
  <c r="B114" i="3"/>
  <c r="AL114" i="3"/>
  <c r="C114" i="3"/>
  <c r="P40" i="1"/>
  <c r="P33" i="1"/>
  <c r="P34" i="1"/>
  <c r="N33" i="1"/>
  <c r="P26" i="1"/>
  <c r="P19" i="1"/>
  <c r="P12" i="1"/>
  <c r="L40" i="1"/>
  <c r="K40" i="1"/>
  <c r="K33" i="1"/>
  <c r="K19" i="1"/>
  <c r="K12" i="1"/>
  <c r="BP12" i="2"/>
  <c r="BE14" i="2" s="1"/>
  <c r="BE15" i="2" s="1"/>
  <c r="BE16" i="2" s="1"/>
  <c r="BE17" i="2" s="1"/>
  <c r="BE19" i="2" s="1"/>
  <c r="M10" i="2"/>
  <c r="O10" i="2" s="1"/>
  <c r="M12" i="2" s="1"/>
  <c r="B14" i="2" s="1"/>
  <c r="C12" i="2"/>
  <c r="AD81" i="2"/>
  <c r="C61" i="2"/>
  <c r="M59" i="2"/>
  <c r="M60" i="2" s="1"/>
  <c r="B62" i="2" s="1"/>
  <c r="B66" i="2" s="1"/>
  <c r="M57" i="2"/>
  <c r="M34" i="2"/>
  <c r="O34" i="2" s="1"/>
  <c r="C37" i="2"/>
  <c r="M39" i="2" s="1"/>
  <c r="O39" i="2" s="1"/>
  <c r="M35" i="2"/>
  <c r="M33" i="2"/>
  <c r="BF13" i="2"/>
  <c r="BP15" i="2" s="1"/>
  <c r="BR15" i="2" s="1"/>
  <c r="AW11" i="2"/>
  <c r="AW12" i="2" s="1"/>
  <c r="AL14" i="2" s="1"/>
  <c r="AL15" i="2" s="1"/>
  <c r="AL16" i="2" s="1"/>
  <c r="AL17" i="2" s="1"/>
  <c r="AL19" i="2" s="1"/>
  <c r="AM13" i="2"/>
  <c r="AW14" i="2" s="1"/>
  <c r="AE9" i="2"/>
  <c r="C13" i="2"/>
  <c r="BE18" i="2"/>
  <c r="AD63" i="2"/>
  <c r="AF63" i="2" s="1"/>
  <c r="AE11" i="2"/>
  <c r="AE12" i="2" s="1"/>
  <c r="T14" i="2" s="1"/>
  <c r="M16" i="2"/>
  <c r="M14" i="2"/>
  <c r="C20" i="2"/>
  <c r="U13" i="2"/>
  <c r="S44" i="2"/>
  <c r="AD34" i="2"/>
  <c r="AF34" i="2" s="1"/>
  <c r="AD33" i="2"/>
  <c r="AD35" i="2"/>
  <c r="T68" i="2"/>
  <c r="AD62" i="2"/>
  <c r="AD64" i="2"/>
  <c r="AD65" i="2" s="1"/>
  <c r="T62" i="2" s="1"/>
  <c r="BP16" i="2"/>
  <c r="S68" i="2"/>
  <c r="AD58" i="2"/>
  <c r="AF58" i="2" s="1"/>
  <c r="AD57" i="2"/>
  <c r="AD59" i="2"/>
  <c r="C85" i="2"/>
  <c r="M83" i="2"/>
  <c r="M82" i="2"/>
  <c r="O82" i="2" s="1"/>
  <c r="M81" i="2"/>
  <c r="B92" i="2"/>
  <c r="AM20" i="2"/>
  <c r="AW16" i="2"/>
  <c r="AE14" i="2"/>
  <c r="M15" i="2"/>
  <c r="O15" i="2" s="1"/>
  <c r="AW15" i="2"/>
  <c r="AY15" i="2" s="1"/>
  <c r="M41" i="2"/>
  <c r="C38" i="2" s="1"/>
  <c r="C107" i="2"/>
  <c r="M108" i="2" s="1"/>
  <c r="M105" i="2"/>
  <c r="M104" i="2"/>
  <c r="O104" i="2" s="1"/>
  <c r="B114" i="2"/>
  <c r="T36" i="2"/>
  <c r="AD39" i="2" s="1"/>
  <c r="AF39" i="2" s="1"/>
  <c r="AD87" i="2"/>
  <c r="AF87" i="2" s="1"/>
  <c r="AD109" i="2"/>
  <c r="AF109" i="2" s="1"/>
  <c r="AE16" i="2"/>
  <c r="C44" i="2"/>
  <c r="M64" i="2"/>
  <c r="C68" i="2"/>
  <c r="M63" i="2"/>
  <c r="O63" i="2" s="1"/>
  <c r="T92" i="2"/>
  <c r="AD86" i="2"/>
  <c r="AD88" i="2"/>
  <c r="T114" i="2"/>
  <c r="AD108" i="2"/>
  <c r="AD110" i="2"/>
  <c r="M38" i="2"/>
  <c r="M62" i="2"/>
  <c r="M88" i="2"/>
  <c r="M86" i="2"/>
  <c r="C92" i="2"/>
  <c r="M110" i="2"/>
  <c r="C114" i="2"/>
  <c r="AD83" i="2"/>
  <c r="AD105" i="2"/>
  <c r="AD82" i="2"/>
  <c r="AF82" i="2" s="1"/>
  <c r="S92" i="2"/>
  <c r="AD103" i="2"/>
  <c r="AD104" i="2"/>
  <c r="AF104" i="2" s="1"/>
  <c r="S114" i="2"/>
  <c r="AL15" i="3" l="1"/>
  <c r="AL16" i="3" s="1"/>
  <c r="AL17" i="3" s="1"/>
  <c r="AL19" i="3" s="1"/>
  <c r="AL22" i="3" s="1"/>
  <c r="BD94" i="3"/>
  <c r="BD93" i="3"/>
  <c r="AL90" i="3"/>
  <c r="AL87" i="3"/>
  <c r="AL88" i="3" s="1"/>
  <c r="AL89" i="3" s="1"/>
  <c r="AL91" i="3" s="1"/>
  <c r="AL94" i="3" s="1"/>
  <c r="BE63" i="3"/>
  <c r="BE64" i="3" s="1"/>
  <c r="BE65" i="3" s="1"/>
  <c r="BE67" i="3" s="1"/>
  <c r="BE66" i="3"/>
  <c r="T22" i="3"/>
  <c r="T21" i="3"/>
  <c r="AL112" i="3"/>
  <c r="AL109" i="3"/>
  <c r="AL110" i="3" s="1"/>
  <c r="AL111" i="3" s="1"/>
  <c r="AL113" i="3" s="1"/>
  <c r="AL116" i="3" s="1"/>
  <c r="AD108" i="3"/>
  <c r="AD110" i="3"/>
  <c r="AD111" i="3" s="1"/>
  <c r="T108" i="3" s="1"/>
  <c r="T114" i="3"/>
  <c r="AL70" i="3"/>
  <c r="AL69" i="3"/>
  <c r="C90" i="3"/>
  <c r="C87" i="3"/>
  <c r="C88" i="3" s="1"/>
  <c r="C89" i="3" s="1"/>
  <c r="C91" i="3" s="1"/>
  <c r="BD112" i="3"/>
  <c r="BD109" i="3"/>
  <c r="BD110" i="3" s="1"/>
  <c r="BD111" i="3" s="1"/>
  <c r="BD113" i="3" s="1"/>
  <c r="AW89" i="3"/>
  <c r="AM86" i="3" s="1"/>
  <c r="B22" i="3"/>
  <c r="B21" i="3"/>
  <c r="AD63" i="3"/>
  <c r="AF63" i="3" s="1"/>
  <c r="AD62" i="3"/>
  <c r="AW41" i="3"/>
  <c r="AM38" i="3" s="1"/>
  <c r="AL42" i="3"/>
  <c r="AL39" i="3"/>
  <c r="AL40" i="3" s="1"/>
  <c r="AL41" i="3" s="1"/>
  <c r="AL43" i="3" s="1"/>
  <c r="AL46" i="3" s="1"/>
  <c r="S90" i="3"/>
  <c r="S87" i="3"/>
  <c r="S88" i="3" s="1"/>
  <c r="S89" i="3" s="1"/>
  <c r="S91" i="3" s="1"/>
  <c r="AD86" i="3"/>
  <c r="AD88" i="3"/>
  <c r="T92" i="3"/>
  <c r="AL115" i="3"/>
  <c r="B90" i="3"/>
  <c r="B87" i="3"/>
  <c r="B88" i="3" s="1"/>
  <c r="B89" i="3" s="1"/>
  <c r="B91" i="3" s="1"/>
  <c r="B94" i="3" s="1"/>
  <c r="AW63" i="3"/>
  <c r="AY63" i="3" s="1"/>
  <c r="AW65" i="3" s="1"/>
  <c r="AM62" i="3" s="1"/>
  <c r="AW111" i="3"/>
  <c r="AM108" i="3" s="1"/>
  <c r="B69" i="3"/>
  <c r="B46" i="3"/>
  <c r="B45" i="3"/>
  <c r="M15" i="3"/>
  <c r="O15" i="3" s="1"/>
  <c r="M17" i="3" s="1"/>
  <c r="C14" i="3" s="1"/>
  <c r="AD109" i="3"/>
  <c r="AF109" i="3" s="1"/>
  <c r="BD66" i="3"/>
  <c r="BD63" i="3"/>
  <c r="BD64" i="3" s="1"/>
  <c r="BD65" i="3" s="1"/>
  <c r="BD67" i="3" s="1"/>
  <c r="AD36" i="3"/>
  <c r="S38" i="3" s="1"/>
  <c r="BP15" i="3"/>
  <c r="BR15" i="3" s="1"/>
  <c r="AD65" i="3"/>
  <c r="T62" i="3" s="1"/>
  <c r="BE39" i="3"/>
  <c r="BE40" i="3" s="1"/>
  <c r="BE41" i="3" s="1"/>
  <c r="BE43" i="3" s="1"/>
  <c r="BE42" i="3"/>
  <c r="AW17" i="3"/>
  <c r="AM14" i="3" s="1"/>
  <c r="AW62" i="3"/>
  <c r="C112" i="3"/>
  <c r="C109" i="3"/>
  <c r="C110" i="3" s="1"/>
  <c r="C111" i="3" s="1"/>
  <c r="C113" i="3" s="1"/>
  <c r="C116" i="3" s="1"/>
  <c r="S112" i="3"/>
  <c r="S109" i="3"/>
  <c r="S110" i="3" s="1"/>
  <c r="S111" i="3" s="1"/>
  <c r="S113" i="3" s="1"/>
  <c r="S115" i="3" s="1"/>
  <c r="C66" i="3"/>
  <c r="C63" i="3"/>
  <c r="C64" i="3" s="1"/>
  <c r="C65" i="3" s="1"/>
  <c r="C67" i="3" s="1"/>
  <c r="C42" i="3"/>
  <c r="C39" i="3"/>
  <c r="C40" i="3" s="1"/>
  <c r="C41" i="3" s="1"/>
  <c r="C43" i="3" s="1"/>
  <c r="C46" i="3" s="1"/>
  <c r="C115" i="3"/>
  <c r="B116" i="3"/>
  <c r="B115" i="3"/>
  <c r="AL93" i="3"/>
  <c r="AD87" i="3"/>
  <c r="AF87" i="3" s="1"/>
  <c r="S94" i="3"/>
  <c r="S93" i="3"/>
  <c r="AE17" i="3"/>
  <c r="U14" i="3" s="1"/>
  <c r="BE69" i="3"/>
  <c r="BE70" i="3"/>
  <c r="AL21" i="3"/>
  <c r="S116" i="3"/>
  <c r="AD39" i="3"/>
  <c r="AF39" i="3" s="1"/>
  <c r="AD41" i="3" s="1"/>
  <c r="T38" i="3" s="1"/>
  <c r="AE15" i="3"/>
  <c r="AG15" i="3" s="1"/>
  <c r="BE94" i="3"/>
  <c r="S66" i="3"/>
  <c r="S63" i="3"/>
  <c r="S64" i="3" s="1"/>
  <c r="S65" i="3" s="1"/>
  <c r="S67" i="3" s="1"/>
  <c r="S70" i="3" s="1"/>
  <c r="BP17" i="3"/>
  <c r="BF14" i="3" s="1"/>
  <c r="AD89" i="2"/>
  <c r="T86" i="2" s="1"/>
  <c r="T87" i="2" s="1"/>
  <c r="T88" i="2" s="1"/>
  <c r="T89" i="2" s="1"/>
  <c r="T91" i="2" s="1"/>
  <c r="T94" i="2" s="1"/>
  <c r="AD60" i="2"/>
  <c r="S62" i="2" s="1"/>
  <c r="S63" i="2" s="1"/>
  <c r="S64" i="2" s="1"/>
  <c r="S65" i="2" s="1"/>
  <c r="S67" i="2" s="1"/>
  <c r="B63" i="2"/>
  <c r="B64" i="2" s="1"/>
  <c r="B65" i="2" s="1"/>
  <c r="B67" i="2" s="1"/>
  <c r="B70" i="2" s="1"/>
  <c r="AD36" i="2"/>
  <c r="S38" i="2" s="1"/>
  <c r="S39" i="2" s="1"/>
  <c r="S40" i="2" s="1"/>
  <c r="S41" i="2" s="1"/>
  <c r="S43" i="2" s="1"/>
  <c r="M36" i="2"/>
  <c r="B38" i="2" s="1"/>
  <c r="BP14" i="2"/>
  <c r="BP17" i="2"/>
  <c r="BF14" i="2" s="1"/>
  <c r="BE22" i="2"/>
  <c r="AL18" i="2"/>
  <c r="AL22" i="2" s="1"/>
  <c r="B18" i="2"/>
  <c r="B15" i="2"/>
  <c r="B16" i="2" s="1"/>
  <c r="B17" i="2" s="1"/>
  <c r="B19" i="2" s="1"/>
  <c r="B22" i="2" s="1"/>
  <c r="M17" i="2"/>
  <c r="C14" i="2" s="1"/>
  <c r="C15" i="2" s="1"/>
  <c r="C16" i="2" s="1"/>
  <c r="C17" i="2" s="1"/>
  <c r="C19" i="2" s="1"/>
  <c r="AD111" i="2"/>
  <c r="T108" i="2" s="1"/>
  <c r="T112" i="2" s="1"/>
  <c r="M106" i="2"/>
  <c r="B108" i="2" s="1"/>
  <c r="B112" i="2" s="1"/>
  <c r="AD84" i="2"/>
  <c r="S86" i="2" s="1"/>
  <c r="S90" i="2" s="1"/>
  <c r="BE21" i="2"/>
  <c r="AW17" i="2"/>
  <c r="AM14" i="2" s="1"/>
  <c r="AM18" i="2" s="1"/>
  <c r="C42" i="2"/>
  <c r="C39" i="2"/>
  <c r="C40" i="2" s="1"/>
  <c r="C41" i="2" s="1"/>
  <c r="C43" i="2" s="1"/>
  <c r="C46" i="2" s="1"/>
  <c r="M84" i="2"/>
  <c r="B86" i="2" s="1"/>
  <c r="S66" i="2"/>
  <c r="T18" i="2"/>
  <c r="T15" i="2"/>
  <c r="T16" i="2" s="1"/>
  <c r="T17" i="2" s="1"/>
  <c r="T19" i="2" s="1"/>
  <c r="B21" i="2"/>
  <c r="M87" i="2"/>
  <c r="O87" i="2" s="1"/>
  <c r="M89" i="2" s="1"/>
  <c r="C86" i="2" s="1"/>
  <c r="S87" i="2"/>
  <c r="S88" i="2" s="1"/>
  <c r="S89" i="2" s="1"/>
  <c r="S91" i="2" s="1"/>
  <c r="M65" i="2"/>
  <c r="C62" i="2" s="1"/>
  <c r="T66" i="2"/>
  <c r="T63" i="2"/>
  <c r="T64" i="2" s="1"/>
  <c r="T65" i="2" s="1"/>
  <c r="T67" i="2" s="1"/>
  <c r="AD106" i="2"/>
  <c r="S108" i="2" s="1"/>
  <c r="T90" i="2"/>
  <c r="AD38" i="2"/>
  <c r="AD40" i="2"/>
  <c r="AD41" i="2" s="1"/>
  <c r="T38" i="2" s="1"/>
  <c r="T44" i="2"/>
  <c r="M109" i="2"/>
  <c r="O109" i="2" s="1"/>
  <c r="M111" i="2" s="1"/>
  <c r="C108" i="2" s="1"/>
  <c r="BF15" i="2"/>
  <c r="BF16" i="2" s="1"/>
  <c r="BF17" i="2" s="1"/>
  <c r="BF19" i="2" s="1"/>
  <c r="BF18" i="2"/>
  <c r="AE15" i="2"/>
  <c r="AG15" i="2" s="1"/>
  <c r="AE17" i="2" s="1"/>
  <c r="U14" i="2" s="1"/>
  <c r="C45" i="3" l="1"/>
  <c r="C18" i="3"/>
  <c r="C15" i="3"/>
  <c r="C16" i="3" s="1"/>
  <c r="C17" i="3" s="1"/>
  <c r="C19" i="3" s="1"/>
  <c r="T39" i="3"/>
  <c r="T40" i="3" s="1"/>
  <c r="T41" i="3" s="1"/>
  <c r="T43" i="3" s="1"/>
  <c r="T42" i="3"/>
  <c r="AM66" i="3"/>
  <c r="AM63" i="3"/>
  <c r="AM64" i="3" s="1"/>
  <c r="AM65" i="3" s="1"/>
  <c r="AM67" i="3" s="1"/>
  <c r="BD70" i="3"/>
  <c r="BD69" i="3"/>
  <c r="T109" i="3"/>
  <c r="T110" i="3" s="1"/>
  <c r="T111" i="3" s="1"/>
  <c r="T113" i="3" s="1"/>
  <c r="T112" i="3"/>
  <c r="U15" i="3"/>
  <c r="U16" i="3" s="1"/>
  <c r="U17" i="3" s="1"/>
  <c r="U19" i="3" s="1"/>
  <c r="U18" i="3"/>
  <c r="AM18" i="3"/>
  <c r="AM15" i="3"/>
  <c r="AM16" i="3" s="1"/>
  <c r="AM17" i="3" s="1"/>
  <c r="AM19" i="3" s="1"/>
  <c r="BE45" i="3"/>
  <c r="BE46" i="3"/>
  <c r="AM42" i="3"/>
  <c r="AM39" i="3"/>
  <c r="AM40" i="3" s="1"/>
  <c r="AM41" i="3" s="1"/>
  <c r="AM43" i="3" s="1"/>
  <c r="BD116" i="3"/>
  <c r="BD115" i="3"/>
  <c r="C93" i="3"/>
  <c r="C94" i="3"/>
  <c r="B93" i="3"/>
  <c r="T63" i="3"/>
  <c r="T64" i="3" s="1"/>
  <c r="T65" i="3" s="1"/>
  <c r="T67" i="3" s="1"/>
  <c r="T66" i="3"/>
  <c r="AM90" i="3"/>
  <c r="AM87" i="3"/>
  <c r="AM88" i="3" s="1"/>
  <c r="AM89" i="3" s="1"/>
  <c r="AM91" i="3" s="1"/>
  <c r="BF15" i="3"/>
  <c r="BF16" i="3" s="1"/>
  <c r="BF17" i="3" s="1"/>
  <c r="BF19" i="3" s="1"/>
  <c r="BF18" i="3"/>
  <c r="S69" i="3"/>
  <c r="AL45" i="3"/>
  <c r="C69" i="3"/>
  <c r="C70" i="3"/>
  <c r="S42" i="3"/>
  <c r="S39" i="3"/>
  <c r="S40" i="3" s="1"/>
  <c r="S41" i="3" s="1"/>
  <c r="S43" i="3" s="1"/>
  <c r="AM112" i="3"/>
  <c r="AM109" i="3"/>
  <c r="AM110" i="3" s="1"/>
  <c r="AM111" i="3" s="1"/>
  <c r="AM113" i="3" s="1"/>
  <c r="AD89" i="3"/>
  <c r="T86" i="3" s="1"/>
  <c r="T116" i="3"/>
  <c r="T115" i="3"/>
  <c r="T109" i="2"/>
  <c r="T110" i="2" s="1"/>
  <c r="T111" i="2" s="1"/>
  <c r="T113" i="2" s="1"/>
  <c r="T115" i="2" s="1"/>
  <c r="S94" i="2"/>
  <c r="T70" i="2"/>
  <c r="S69" i="2"/>
  <c r="B69" i="2"/>
  <c r="S42" i="2"/>
  <c r="S46" i="2" s="1"/>
  <c r="B42" i="2"/>
  <c r="B39" i="2"/>
  <c r="B40" i="2" s="1"/>
  <c r="B41" i="2" s="1"/>
  <c r="B43" i="2" s="1"/>
  <c r="AL21" i="2"/>
  <c r="C22" i="2"/>
  <c r="C18" i="2"/>
  <c r="T116" i="2"/>
  <c r="B109" i="2"/>
  <c r="B110" i="2" s="1"/>
  <c r="B111" i="2" s="1"/>
  <c r="B113" i="2" s="1"/>
  <c r="B116" i="2" s="1"/>
  <c r="T93" i="2"/>
  <c r="S93" i="2"/>
  <c r="T69" i="2"/>
  <c r="S70" i="2"/>
  <c r="C45" i="2"/>
  <c r="S45" i="2"/>
  <c r="AM15" i="2"/>
  <c r="AM16" i="2" s="1"/>
  <c r="AM17" i="2" s="1"/>
  <c r="AM19" i="2" s="1"/>
  <c r="AM21" i="2" s="1"/>
  <c r="C21" i="2"/>
  <c r="U18" i="2"/>
  <c r="U15" i="2"/>
  <c r="U16" i="2" s="1"/>
  <c r="U17" i="2" s="1"/>
  <c r="U19" i="2" s="1"/>
  <c r="C112" i="2"/>
  <c r="C109" i="2"/>
  <c r="C110" i="2" s="1"/>
  <c r="C111" i="2" s="1"/>
  <c r="C113" i="2" s="1"/>
  <c r="B90" i="2"/>
  <c r="B87" i="2"/>
  <c r="B88" i="2" s="1"/>
  <c r="B89" i="2" s="1"/>
  <c r="B91" i="2" s="1"/>
  <c r="BF21" i="2"/>
  <c r="BF22" i="2"/>
  <c r="C90" i="2"/>
  <c r="C87" i="2"/>
  <c r="C88" i="2" s="1"/>
  <c r="C89" i="2" s="1"/>
  <c r="C91" i="2" s="1"/>
  <c r="T39" i="2"/>
  <c r="T40" i="2" s="1"/>
  <c r="T41" i="2" s="1"/>
  <c r="T43" i="2" s="1"/>
  <c r="T46" i="2" s="1"/>
  <c r="T42" i="2"/>
  <c r="S112" i="2"/>
  <c r="S109" i="2"/>
  <c r="S110" i="2" s="1"/>
  <c r="S111" i="2" s="1"/>
  <c r="S113" i="2" s="1"/>
  <c r="C66" i="2"/>
  <c r="C63" i="2"/>
  <c r="C64" i="2" s="1"/>
  <c r="C65" i="2" s="1"/>
  <c r="C67" i="2" s="1"/>
  <c r="T22" i="2"/>
  <c r="T21" i="2"/>
  <c r="AM93" i="3" l="1"/>
  <c r="AM94" i="3"/>
  <c r="U21" i="3"/>
  <c r="U22" i="3"/>
  <c r="T45" i="3"/>
  <c r="T46" i="3"/>
  <c r="T87" i="3"/>
  <c r="T88" i="3" s="1"/>
  <c r="T89" i="3" s="1"/>
  <c r="T91" i="3" s="1"/>
  <c r="T90" i="3"/>
  <c r="T70" i="3"/>
  <c r="T69" i="3"/>
  <c r="AM46" i="3"/>
  <c r="AM45" i="3"/>
  <c r="AM21" i="3"/>
  <c r="AM22" i="3"/>
  <c r="AM70" i="3"/>
  <c r="AM69" i="3"/>
  <c r="C21" i="3"/>
  <c r="C22" i="3"/>
  <c r="BF21" i="3"/>
  <c r="BF22" i="3"/>
  <c r="AM116" i="3"/>
  <c r="AM115" i="3"/>
  <c r="S45" i="3"/>
  <c r="S46" i="3"/>
  <c r="B45" i="2"/>
  <c r="B46" i="2"/>
  <c r="B115" i="2"/>
  <c r="AM22" i="2"/>
  <c r="C115" i="2"/>
  <c r="C116" i="2"/>
  <c r="S116" i="2"/>
  <c r="S115" i="2"/>
  <c r="T45" i="2"/>
  <c r="B93" i="2"/>
  <c r="B94" i="2"/>
  <c r="U21" i="2"/>
  <c r="U22" i="2"/>
  <c r="C70" i="2"/>
  <c r="C69" i="2"/>
  <c r="C93" i="2"/>
  <c r="C94" i="2"/>
  <c r="T93" i="3" l="1"/>
  <c r="T94" i="3"/>
  <c r="B38" i="1" l="1"/>
  <c r="A38" i="1"/>
  <c r="B37" i="1"/>
  <c r="B31" i="1"/>
  <c r="A31" i="1"/>
  <c r="B30" i="1"/>
  <c r="B24" i="1"/>
  <c r="A24" i="1"/>
  <c r="B23" i="1"/>
  <c r="B17" i="1"/>
  <c r="A17" i="1"/>
  <c r="B16" i="1"/>
  <c r="B11" i="1"/>
  <c r="A10" i="1"/>
  <c r="B10" i="1"/>
  <c r="B4" i="1"/>
  <c r="A4" i="1"/>
  <c r="B3" i="1"/>
  <c r="C16" i="1" l="1"/>
  <c r="E3" i="1" l="1"/>
  <c r="G31" i="1"/>
  <c r="F11" i="1"/>
  <c r="E24" i="1"/>
  <c r="G30" i="1"/>
  <c r="F24" i="1"/>
  <c r="C38" i="1"/>
  <c r="D24" i="1"/>
  <c r="E10" i="1"/>
  <c r="E11" i="1"/>
  <c r="C11" i="1"/>
  <c r="C10" i="1"/>
  <c r="G17" i="1"/>
  <c r="G16" i="1"/>
  <c r="C17" i="1"/>
  <c r="C4" i="1"/>
  <c r="C3" i="1"/>
  <c r="D4" i="1"/>
  <c r="D3" i="1"/>
  <c r="G4" i="1"/>
  <c r="G3" i="1"/>
  <c r="E4" i="1"/>
  <c r="F23" i="1"/>
  <c r="C31" i="1"/>
  <c r="C30" i="1"/>
  <c r="E30" i="1"/>
  <c r="E31" i="1"/>
  <c r="E17" i="1"/>
  <c r="E16" i="1"/>
  <c r="E37" i="1" l="1"/>
  <c r="E38" i="1"/>
  <c r="F10" i="1"/>
  <c r="C37" i="1"/>
  <c r="G24" i="1"/>
  <c r="D23" i="1"/>
  <c r="E23" i="1"/>
  <c r="F16" i="1"/>
  <c r="G23" i="1"/>
  <c r="G11" i="1"/>
  <c r="G10" i="1"/>
  <c r="H11" i="1"/>
  <c r="H10" i="1"/>
  <c r="H16" i="1"/>
  <c r="H17" i="1"/>
  <c r="D17" i="1"/>
  <c r="D16" i="1"/>
  <c r="D38" i="1"/>
  <c r="D37" i="1"/>
  <c r="F30" i="1"/>
  <c r="F31" i="1"/>
  <c r="C24" i="1"/>
  <c r="C23" i="1"/>
  <c r="F17" i="1"/>
  <c r="H4" i="1"/>
  <c r="H3" i="1"/>
  <c r="F38" i="1"/>
  <c r="F37" i="1"/>
  <c r="F4" i="1"/>
  <c r="F3" i="1"/>
  <c r="G38" i="1"/>
  <c r="G37" i="1"/>
  <c r="H38" i="1"/>
  <c r="D11" i="1"/>
  <c r="D10" i="1"/>
  <c r="D31" i="1"/>
  <c r="D30" i="1"/>
  <c r="H37" i="1" l="1"/>
  <c r="H30" i="1"/>
  <c r="H31" i="1"/>
  <c r="H24" i="1"/>
  <c r="H23" i="1"/>
</calcChain>
</file>

<file path=xl/sharedStrings.xml><?xml version="1.0" encoding="utf-8"?>
<sst xmlns="http://schemas.openxmlformats.org/spreadsheetml/2006/main" count="2107" uniqueCount="72">
  <si>
    <t>Pilastro 14</t>
  </si>
  <si>
    <t>Telaio 4</t>
  </si>
  <si>
    <t>As,sup</t>
  </si>
  <si>
    <t>As,inf</t>
  </si>
  <si>
    <t>As inf</t>
  </si>
  <si>
    <t>2φ14+3φ20</t>
  </si>
  <si>
    <t>1φ14+3φ20</t>
  </si>
  <si>
    <t>2φ14+2φ20</t>
  </si>
  <si>
    <t>1φ14+2φ20</t>
  </si>
  <si>
    <t>2φ20</t>
  </si>
  <si>
    <t>3φ14</t>
  </si>
  <si>
    <t>2φ14</t>
  </si>
  <si>
    <t>Diametro</t>
  </si>
  <si>
    <t>Peso</t>
  </si>
  <si>
    <t>Numero  barre</t>
  </si>
  <si>
    <t>mm</t>
  </si>
  <si>
    <t>kg/m</t>
  </si>
  <si>
    <t>sezione   cm²</t>
  </si>
  <si>
    <t>4φ14+2φ20</t>
  </si>
  <si>
    <t>3φ14+1φ20</t>
  </si>
  <si>
    <t>4φ14</t>
  </si>
  <si>
    <t>4φ14+1φ20</t>
  </si>
  <si>
    <t>M-Rd</t>
  </si>
  <si>
    <t>M+Rd</t>
  </si>
  <si>
    <r>
      <t>S</t>
    </r>
    <r>
      <rPr>
        <sz val="9"/>
        <color indexed="12"/>
        <rFont val="Arial"/>
        <family val="2"/>
      </rPr>
      <t xml:space="preserve"> pilastri</t>
    </r>
  </si>
  <si>
    <t>piede 6</t>
  </si>
  <si>
    <t>testa 5</t>
  </si>
  <si>
    <t>piede 5</t>
  </si>
  <si>
    <t>testa 4</t>
  </si>
  <si>
    <t>piede 4</t>
  </si>
  <si>
    <t>testa 3</t>
  </si>
  <si>
    <t>piede 3</t>
  </si>
  <si>
    <t>testa 2</t>
  </si>
  <si>
    <t>piede 2</t>
  </si>
  <si>
    <t>testa 1</t>
  </si>
  <si>
    <t>Resistenza a flessione</t>
  </si>
  <si>
    <t>As' sup</t>
  </si>
  <si>
    <t>b</t>
  </si>
  <si>
    <t>cm</t>
  </si>
  <si>
    <t>fyd</t>
  </si>
  <si>
    <t>MPa</t>
  </si>
  <si>
    <t>cm2</t>
  </si>
  <si>
    <t>h</t>
  </si>
  <si>
    <t>fcd</t>
  </si>
  <si>
    <t>c</t>
  </si>
  <si>
    <t>d</t>
  </si>
  <si>
    <t>xerr=</t>
  </si>
  <si>
    <t>u=</t>
  </si>
  <si>
    <t>u1=</t>
  </si>
  <si>
    <t>9'</t>
  </si>
  <si>
    <t>w=</t>
  </si>
  <si>
    <t>As</t>
  </si>
  <si>
    <t>x=</t>
  </si>
  <si>
    <t>A's</t>
  </si>
  <si>
    <t>x</t>
  </si>
  <si>
    <t>e's</t>
  </si>
  <si>
    <t>E e's</t>
  </si>
  <si>
    <t>s's</t>
  </si>
  <si>
    <t>Nc</t>
  </si>
  <si>
    <t>N's</t>
  </si>
  <si>
    <t>Ns</t>
  </si>
  <si>
    <t>N</t>
  </si>
  <si>
    <t>MRd</t>
  </si>
  <si>
    <t>Telaio 12</t>
  </si>
  <si>
    <t>1uguale 2</t>
  </si>
  <si>
    <t xml:space="preserve">direzione x </t>
  </si>
  <si>
    <t>direzione y</t>
  </si>
  <si>
    <t>piano</t>
  </si>
  <si>
    <t>sx</t>
  </si>
  <si>
    <t>dx</t>
  </si>
  <si>
    <t>somm M</t>
  </si>
  <si>
    <t>MOMENTI RESISTENTI DELLE TRAVI ADIACENTI AL PILASTRO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</si>
</sst>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66"/>
      <name val="Calibri"/>
      <family val="2"/>
      <scheme val="minor"/>
    </font>
    <font>
      <sz val="9"/>
      <color indexed="12"/>
      <name val="Symbol"/>
      <family val="1"/>
      <charset val="2"/>
    </font>
    <font>
      <sz val="9"/>
      <color indexed="12"/>
      <name val="Arial"/>
      <family val="2"/>
    </font>
    <font>
      <sz val="9"/>
      <color rgb="FF0000FF"/>
      <name val="Calibri"/>
      <family val="2"/>
      <scheme val="minor"/>
    </font>
    <font>
      <b/>
      <sz val="9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0" xfId="0" applyFill="1"/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astro%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-SPI-SPO-TRA%20modal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Mrd telaio 2"/>
      <sheetName val="Mrd telaio 13"/>
    </sheetNames>
    <sheetDataSet>
      <sheetData sheetId="0">
        <row r="2">
          <cell r="A2" t="str">
            <v>Telaio 2</v>
          </cell>
        </row>
        <row r="3">
          <cell r="B3" t="str">
            <v>As,sup</v>
          </cell>
        </row>
        <row r="4">
          <cell r="A4">
            <v>6</v>
          </cell>
          <cell r="B4" t="str">
            <v>As,inf</v>
          </cell>
        </row>
        <row r="9">
          <cell r="B9" t="str">
            <v>As,sup</v>
          </cell>
        </row>
        <row r="10">
          <cell r="A10">
            <v>5</v>
          </cell>
          <cell r="B10" t="str">
            <v>As,inf</v>
          </cell>
        </row>
        <row r="16">
          <cell r="B16" t="str">
            <v>As,sup</v>
          </cell>
        </row>
        <row r="17">
          <cell r="A17">
            <v>4</v>
          </cell>
          <cell r="B17" t="str">
            <v>As,inf</v>
          </cell>
        </row>
        <row r="23">
          <cell r="B23" t="str">
            <v>As,sup</v>
          </cell>
        </row>
        <row r="24">
          <cell r="A24">
            <v>3</v>
          </cell>
          <cell r="B24" t="str">
            <v>As,inf</v>
          </cell>
        </row>
        <row r="30">
          <cell r="B30" t="str">
            <v>As,sup</v>
          </cell>
        </row>
        <row r="31">
          <cell r="A31">
            <v>2</v>
          </cell>
          <cell r="B31" t="str">
            <v>As,inf</v>
          </cell>
        </row>
        <row r="37">
          <cell r="B37" t="str">
            <v>As,sup</v>
          </cell>
        </row>
        <row r="38">
          <cell r="A38">
            <v>1</v>
          </cell>
          <cell r="B38" t="str">
            <v>As,inf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4.1905589074446512</v>
          </cell>
        </row>
        <row r="170">
          <cell r="W170">
            <v>4.0554376640340086</v>
          </cell>
          <cell r="X170">
            <v>0.35414080659097286</v>
          </cell>
        </row>
        <row r="171">
          <cell r="W171">
            <v>1.6159482129166514</v>
          </cell>
          <cell r="X171">
            <v>0.77653015589062113</v>
          </cell>
        </row>
        <row r="174">
          <cell r="W174">
            <v>5.9012403709247563</v>
          </cell>
          <cell r="X174">
            <v>0.88613200199578968</v>
          </cell>
        </row>
        <row r="175">
          <cell r="W175">
            <v>3.4011663401198278</v>
          </cell>
          <cell r="X175">
            <v>0.62421811300548846</v>
          </cell>
        </row>
        <row r="178">
          <cell r="W178">
            <v>8.9835167370466369</v>
          </cell>
          <cell r="X178">
            <v>4.3867610103075219</v>
          </cell>
        </row>
        <row r="179">
          <cell r="W179">
            <v>4.7028446590323654</v>
          </cell>
          <cell r="X179">
            <v>3.2096691837140345</v>
          </cell>
        </row>
        <row r="182">
          <cell r="W182">
            <v>10.417759381629812</v>
          </cell>
          <cell r="X182">
            <v>5.9977856676361636</v>
          </cell>
        </row>
        <row r="183">
          <cell r="W183">
            <v>5.6520871616386579</v>
          </cell>
          <cell r="X183">
            <v>4.5361741894133925</v>
          </cell>
        </row>
        <row r="186">
          <cell r="W186">
            <v>11.497472304365992</v>
          </cell>
          <cell r="X186">
            <v>7.2147344626580505</v>
          </cell>
        </row>
        <row r="187">
          <cell r="W187">
            <v>6.4249647086025803</v>
          </cell>
          <cell r="X187">
            <v>5.2299503283722544</v>
          </cell>
        </row>
        <row r="190">
          <cell r="W190">
            <v>11.283579561818764</v>
          </cell>
          <cell r="X190">
            <v>7.1905086423358835</v>
          </cell>
        </row>
        <row r="191">
          <cell r="W191">
            <v>5.7987802157237391</v>
          </cell>
          <cell r="X191">
            <v>4.7744423350735659</v>
          </cell>
        </row>
        <row r="194">
          <cell r="W194">
            <v>2.4168401939719768</v>
          </cell>
          <cell r="X194">
            <v>0.18737715055544479</v>
          </cell>
        </row>
        <row r="195">
          <cell r="W195">
            <v>2.6489250772196509</v>
          </cell>
          <cell r="X195">
            <v>0.34500304461544784</v>
          </cell>
        </row>
        <row r="198">
          <cell r="W198">
            <v>3.1366819370695338</v>
          </cell>
          <cell r="X198">
            <v>-0.11806403473070125</v>
          </cell>
        </row>
        <row r="199">
          <cell r="W199">
            <v>3.6662636100620598</v>
          </cell>
          <cell r="X199">
            <v>-0.28322259136212607</v>
          </cell>
        </row>
        <row r="202">
          <cell r="W202">
            <v>3.0518247184913849</v>
          </cell>
          <cell r="X202">
            <v>-0.22751007247131277</v>
          </cell>
        </row>
        <row r="203">
          <cell r="W203">
            <v>3.8208898480216291</v>
          </cell>
          <cell r="X203">
            <v>-6.0426940271901833E-2</v>
          </cell>
        </row>
        <row r="206">
          <cell r="W206">
            <v>3.2660410218549751</v>
          </cell>
          <cell r="X206">
            <v>-4.7772067151912276E-2</v>
          </cell>
        </row>
        <row r="207">
          <cell r="W207">
            <v>4.0344988058166358</v>
          </cell>
          <cell r="X207">
            <v>0.33040703195741977</v>
          </cell>
        </row>
        <row r="210">
          <cell r="W210">
            <v>3.3779826977501393</v>
          </cell>
          <cell r="X210">
            <v>-3.1776793404700659E-2</v>
          </cell>
        </row>
        <row r="211">
          <cell r="W211">
            <v>4.119953904837625</v>
          </cell>
          <cell r="X211">
            <v>0.5839927370935124</v>
          </cell>
        </row>
        <row r="214">
          <cell r="W214">
            <v>3.1163713547434475</v>
          </cell>
          <cell r="X214">
            <v>0.46651475139847215</v>
          </cell>
        </row>
        <row r="215">
          <cell r="W215">
            <v>3.7620112445693836</v>
          </cell>
          <cell r="X215">
            <v>0.33107195704094899</v>
          </cell>
        </row>
        <row r="218">
          <cell r="W218">
            <v>2.3774802573252183</v>
          </cell>
          <cell r="X218">
            <v>-0.46571415951260881</v>
          </cell>
        </row>
        <row r="219">
          <cell r="W219">
            <v>2.3884598031884852</v>
          </cell>
          <cell r="X219">
            <v>-0.13008080062343608</v>
          </cell>
        </row>
        <row r="222">
          <cell r="W222">
            <v>3.2497042148204933</v>
          </cell>
          <cell r="X222">
            <v>0.39347000974907942</v>
          </cell>
        </row>
        <row r="223">
          <cell r="W223">
            <v>3.4419803567090397</v>
          </cell>
          <cell r="X223">
            <v>0.34785599126684474</v>
          </cell>
        </row>
        <row r="226">
          <cell r="W226">
            <v>3.7170029941347766</v>
          </cell>
          <cell r="X226">
            <v>0.955077724457569</v>
          </cell>
        </row>
        <row r="227">
          <cell r="W227">
            <v>3.8485682419790939</v>
          </cell>
          <cell r="X227">
            <v>1.0431033938785874</v>
          </cell>
        </row>
        <row r="230">
          <cell r="W230">
            <v>4.1109754443087771</v>
          </cell>
          <cell r="X230">
            <v>1.4716819212943246</v>
          </cell>
        </row>
        <row r="231">
          <cell r="W231">
            <v>4.2364277984433025</v>
          </cell>
          <cell r="X231">
            <v>1.5961877628544299</v>
          </cell>
        </row>
        <row r="234">
          <cell r="W234">
            <v>4.4057754619770115</v>
          </cell>
          <cell r="X234">
            <v>1.8378000839241146</v>
          </cell>
        </row>
        <row r="235">
          <cell r="W235">
            <v>4.5066263767814148</v>
          </cell>
          <cell r="X235">
            <v>1.9963882657681109</v>
          </cell>
        </row>
        <row r="238">
          <cell r="W238">
            <v>4.3799262035696138</v>
          </cell>
          <cell r="X238">
            <v>1.687803081213934</v>
          </cell>
        </row>
        <row r="239">
          <cell r="W239">
            <v>4.3896437326669879</v>
          </cell>
          <cell r="X239">
            <v>2.034479086804668</v>
          </cell>
        </row>
        <row r="650">
          <cell r="W650">
            <v>2.3632305105173321</v>
          </cell>
          <cell r="X650">
            <v>0.27385132811489377</v>
          </cell>
        </row>
        <row r="651">
          <cell r="W651">
            <v>3.5450461109375828</v>
          </cell>
          <cell r="X651">
            <v>-0.43060643060643083</v>
          </cell>
        </row>
        <row r="654">
          <cell r="W654">
            <v>4.2281891952434583</v>
          </cell>
          <cell r="X654">
            <v>0.35786772802276656</v>
          </cell>
        </row>
        <row r="655">
          <cell r="W655">
            <v>4.8504265616668718</v>
          </cell>
          <cell r="X655">
            <v>0.12717106321757524</v>
          </cell>
        </row>
        <row r="658">
          <cell r="W658">
            <v>4.6677322820733664</v>
          </cell>
          <cell r="X658">
            <v>-8.7210879846538539E-2</v>
          </cell>
        </row>
        <row r="659">
          <cell r="W659">
            <v>5.4311577741810293</v>
          </cell>
          <cell r="X659">
            <v>0.53939148706590567</v>
          </cell>
        </row>
        <row r="662">
          <cell r="W662">
            <v>5.1742348234596278</v>
          </cell>
          <cell r="X662">
            <v>0.57625499679763259</v>
          </cell>
        </row>
        <row r="663">
          <cell r="W663">
            <v>6.0314123860635487</v>
          </cell>
          <cell r="X663">
            <v>5.6572267812577653E-2</v>
          </cell>
        </row>
        <row r="666">
          <cell r="W666">
            <v>5.6375543061589575</v>
          </cell>
          <cell r="X666">
            <v>1.1417789072827831</v>
          </cell>
        </row>
        <row r="667">
          <cell r="W667">
            <v>6.5256355043176741</v>
          </cell>
          <cell r="X667">
            <v>0.59242300908967604</v>
          </cell>
        </row>
        <row r="670">
          <cell r="W670">
            <v>5.6207142699390751</v>
          </cell>
          <cell r="X670">
            <v>1.6589612655504127</v>
          </cell>
        </row>
        <row r="671">
          <cell r="W671">
            <v>7.0031274352979782</v>
          </cell>
          <cell r="X671">
            <v>0.79877063791792491</v>
          </cell>
        </row>
        <row r="674">
          <cell r="W674">
            <v>4.1022295309454044</v>
          </cell>
          <cell r="X674">
            <v>-0.13609533933093079</v>
          </cell>
        </row>
        <row r="675">
          <cell r="W675">
            <v>2.0465363195393529</v>
          </cell>
          <cell r="X675">
            <v>0.16397836519171227</v>
          </cell>
        </row>
        <row r="678">
          <cell r="W678">
            <v>5.6944888893827219</v>
          </cell>
          <cell r="X678">
            <v>0.31444207404773628</v>
          </cell>
        </row>
        <row r="679">
          <cell r="W679">
            <v>3.6005434010995181</v>
          </cell>
          <cell r="X679">
            <v>-0.37181616832779651</v>
          </cell>
        </row>
        <row r="682">
          <cell r="W682">
            <v>7.1325729456958689</v>
          </cell>
          <cell r="X682">
            <v>2.7364229532003614</v>
          </cell>
        </row>
        <row r="683">
          <cell r="W683">
            <v>3.9295688161967233</v>
          </cell>
          <cell r="X683">
            <v>1.2608881059877741</v>
          </cell>
        </row>
        <row r="686">
          <cell r="W686">
            <v>8.1641683805305085</v>
          </cell>
          <cell r="X686">
            <v>3.9251634762432106</v>
          </cell>
        </row>
        <row r="687">
          <cell r="W687">
            <v>4.6021549048957686</v>
          </cell>
          <cell r="X687">
            <v>2.072137948799079</v>
          </cell>
        </row>
        <row r="690">
          <cell r="W690">
            <v>8.9387580166234635</v>
          </cell>
          <cell r="X690">
            <v>4.9024722739423741</v>
          </cell>
        </row>
        <row r="691">
          <cell r="W691">
            <v>5.1755115731444619</v>
          </cell>
          <cell r="X691">
            <v>2.6962599738762534</v>
          </cell>
        </row>
        <row r="694">
          <cell r="W694">
            <v>9.3143609113293486</v>
          </cell>
          <cell r="X694">
            <v>5.5716975669218183</v>
          </cell>
        </row>
        <row r="695">
          <cell r="W695">
            <v>5.2087564751601292</v>
          </cell>
          <cell r="X695">
            <v>2.4978249648100146</v>
          </cell>
        </row>
        <row r="698">
          <cell r="W698">
            <v>1.7281519177373577</v>
          </cell>
          <cell r="X698">
            <v>4.7222746919393363E-4</v>
          </cell>
        </row>
        <row r="699">
          <cell r="W699">
            <v>1.6704907832309248</v>
          </cell>
          <cell r="X699">
            <v>0.15325170279669792</v>
          </cell>
        </row>
        <row r="702">
          <cell r="W702">
            <v>3.1691713241258239</v>
          </cell>
          <cell r="X702">
            <v>-0.17137258315215875</v>
          </cell>
        </row>
        <row r="703">
          <cell r="W703">
            <v>3.5422526299674937</v>
          </cell>
          <cell r="X703">
            <v>0.42331612326556667</v>
          </cell>
        </row>
        <row r="706">
          <cell r="W706">
            <v>3.1951439341389509</v>
          </cell>
          <cell r="X706">
            <v>0.65225728037189834</v>
          </cell>
        </row>
        <row r="707">
          <cell r="W707">
            <v>3.9938374425500678</v>
          </cell>
          <cell r="X707">
            <v>1.9009161058579671</v>
          </cell>
        </row>
        <row r="710">
          <cell r="W710">
            <v>3.7876337625091772</v>
          </cell>
          <cell r="X710">
            <v>1.2980340764809197</v>
          </cell>
        </row>
        <row r="711">
          <cell r="W711">
            <v>4.6482291932873325</v>
          </cell>
          <cell r="X711">
            <v>2.9318964765393334</v>
          </cell>
        </row>
        <row r="714">
          <cell r="W714">
            <v>4.3241611194268996</v>
          </cell>
          <cell r="X714">
            <v>1.7860119301149193</v>
          </cell>
        </row>
        <row r="715">
          <cell r="W715">
            <v>5.1708326741549335</v>
          </cell>
          <cell r="X715">
            <v>3.7862456849167807</v>
          </cell>
        </row>
        <row r="718">
          <cell r="W718">
            <v>4.109293046377763</v>
          </cell>
          <cell r="X718">
            <v>1.0663323618057834</v>
          </cell>
        </row>
        <row r="719">
          <cell r="W719">
            <v>4.824970641208183</v>
          </cell>
          <cell r="X719">
            <v>3.8894540076018487</v>
          </cell>
        </row>
      </sheetData>
      <sheetData sheetId="8"/>
      <sheetData sheetId="9"/>
      <sheetData sheetId="10"/>
      <sheetData sheetId="11">
        <row r="3">
          <cell r="AL3">
            <v>-26.115000000000002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34">
          <cell r="N134">
            <v>0.3572394310387933</v>
          </cell>
        </row>
      </sheetData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"/>
  <sheetViews>
    <sheetView tabSelected="1" topLeftCell="K34" zoomScale="80" zoomScaleNormal="80" workbookViewId="0">
      <selection activeCell="AE54" sqref="AE54"/>
    </sheetView>
  </sheetViews>
  <sheetFormatPr defaultRowHeight="12" x14ac:dyDescent="0.2"/>
  <cols>
    <col min="1" max="16384" width="9.140625" style="1"/>
  </cols>
  <sheetData>
    <row r="1" spans="1:35" x14ac:dyDescent="0.2">
      <c r="L1" s="3"/>
      <c r="M1" s="3"/>
      <c r="N1" s="1" t="s">
        <v>0</v>
      </c>
      <c r="AD1" s="3"/>
      <c r="AE1" s="3"/>
    </row>
    <row r="2" spans="1:35" ht="15" x14ac:dyDescent="0.25">
      <c r="A2" s="1" t="s">
        <v>1</v>
      </c>
      <c r="C2" s="1">
        <v>14</v>
      </c>
      <c r="D2" s="1">
        <v>18</v>
      </c>
      <c r="E2" s="1">
        <v>18</v>
      </c>
      <c r="F2" s="1">
        <v>22</v>
      </c>
      <c r="G2" s="1">
        <v>22</v>
      </c>
      <c r="H2" s="1">
        <v>26</v>
      </c>
      <c r="K2" s="4"/>
      <c r="S2" s="1" t="s">
        <v>63</v>
      </c>
      <c r="U2" s="1">
        <v>12</v>
      </c>
      <c r="V2" s="1">
        <v>13</v>
      </c>
      <c r="W2" s="1">
        <v>13</v>
      </c>
      <c r="X2" s="1">
        <v>14</v>
      </c>
      <c r="Y2" s="1">
        <v>14</v>
      </c>
      <c r="Z2" s="1">
        <v>15</v>
      </c>
      <c r="AC2" s="4"/>
    </row>
    <row r="3" spans="1:35" ht="15" x14ac:dyDescent="0.25">
      <c r="B3" s="1" t="str">
        <f>[1]Foglio1!B3</f>
        <v>As,sup</v>
      </c>
      <c r="C3" s="1">
        <f>[2]Foglio1!W170</f>
        <v>4.0554376640340086</v>
      </c>
      <c r="D3" s="1">
        <f>[2]Foglio1!W171</f>
        <v>1.6159482129166514</v>
      </c>
      <c r="E3" s="1">
        <f>[2]Foglio1!W194</f>
        <v>2.4168401939719768</v>
      </c>
      <c r="F3" s="1">
        <f>[2]Foglio1!W195</f>
        <v>2.6489250772196509</v>
      </c>
      <c r="G3" s="1">
        <f>[2]Foglio1!W218</f>
        <v>2.3774802573252183</v>
      </c>
      <c r="H3" s="1">
        <f>[2]Foglio1!W219</f>
        <v>2.3884598031884852</v>
      </c>
      <c r="K3" s="4"/>
      <c r="T3" s="1" t="s">
        <v>2</v>
      </c>
      <c r="U3" s="1">
        <f>[2]Foglio1!W650</f>
        <v>2.3632305105173321</v>
      </c>
      <c r="V3" s="1">
        <f>[2]Foglio1!W651</f>
        <v>3.5450461109375828</v>
      </c>
      <c r="W3" s="1">
        <f>[2]Foglio1!W674</f>
        <v>4.1022295309454044</v>
      </c>
      <c r="X3" s="1">
        <f>[2]Foglio1!W675</f>
        <v>2.0465363195393529</v>
      </c>
      <c r="Y3" s="1">
        <f>[2]Foglio1!W698</f>
        <v>1.7281519177373577</v>
      </c>
      <c r="Z3" s="1">
        <f>[2]Foglio1!W699</f>
        <v>1.6704907832309248</v>
      </c>
      <c r="AC3" s="4"/>
    </row>
    <row r="4" spans="1:35" x14ac:dyDescent="0.2">
      <c r="A4" s="1">
        <f>[1]Foglio1!A4</f>
        <v>6</v>
      </c>
      <c r="B4" s="1" t="str">
        <f>[1]Foglio1!B4</f>
        <v>As,inf</v>
      </c>
      <c r="C4" s="1">
        <f>[2]Foglio1!X170</f>
        <v>0.35414080659097286</v>
      </c>
      <c r="D4" s="1">
        <f>[2]Foglio1!X171</f>
        <v>0.77653015589062113</v>
      </c>
      <c r="E4" s="1">
        <f>[2]Foglio1!X194</f>
        <v>0.18737715055544479</v>
      </c>
      <c r="F4" s="1">
        <f>[2]Foglio1!X195</f>
        <v>0.34500304461544784</v>
      </c>
      <c r="G4" s="1">
        <f>[2]Foglio1!X218</f>
        <v>-0.46571415951260881</v>
      </c>
      <c r="H4" s="1">
        <f>[2]Foglio1!X219</f>
        <v>-0.13008080062343608</v>
      </c>
      <c r="S4" s="1">
        <v>6</v>
      </c>
      <c r="T4" s="1" t="s">
        <v>3</v>
      </c>
      <c r="U4" s="1">
        <f>[2]Foglio1!X650</f>
        <v>0.27385132811489377</v>
      </c>
      <c r="V4" s="1">
        <f>[2]Foglio1!X651</f>
        <v>-0.43060643060643083</v>
      </c>
      <c r="W4" s="1">
        <f>[2]Foglio1!X674</f>
        <v>-0.13609533933093079</v>
      </c>
      <c r="X4" s="1">
        <f>[2]Foglio1!X675</f>
        <v>0.16397836519171227</v>
      </c>
      <c r="Y4" s="1">
        <f>[2]Foglio1!X698</f>
        <v>4.7222746919393363E-4</v>
      </c>
      <c r="Z4" s="1">
        <f>[2]Foglio1!X699</f>
        <v>0.15325170279669792</v>
      </c>
    </row>
    <row r="5" spans="1:35" x14ac:dyDescent="0.2">
      <c r="C5" s="7" t="s">
        <v>10</v>
      </c>
      <c r="D5" s="7" t="s">
        <v>10</v>
      </c>
      <c r="E5" s="7" t="s">
        <v>10</v>
      </c>
      <c r="F5" s="7" t="s">
        <v>10</v>
      </c>
      <c r="G5" s="7" t="s">
        <v>10</v>
      </c>
      <c r="H5" s="7" t="s">
        <v>10</v>
      </c>
    </row>
    <row r="6" spans="1:35" ht="15" x14ac:dyDescent="0.25">
      <c r="C6" s="7" t="s">
        <v>10</v>
      </c>
      <c r="D6" s="7" t="s">
        <v>10</v>
      </c>
      <c r="E6" s="7" t="s">
        <v>10</v>
      </c>
      <c r="F6" s="7" t="s">
        <v>10</v>
      </c>
      <c r="G6" s="7" t="s">
        <v>10</v>
      </c>
      <c r="H6" s="7" t="s">
        <v>10</v>
      </c>
      <c r="K6" s="4"/>
      <c r="AC6" s="4"/>
    </row>
    <row r="7" spans="1:35" x14ac:dyDescent="0.2">
      <c r="K7" s="1">
        <v>14</v>
      </c>
      <c r="L7" s="1">
        <v>18</v>
      </c>
      <c r="M7" s="1">
        <v>18</v>
      </c>
      <c r="N7" s="1">
        <v>22</v>
      </c>
      <c r="O7" s="1">
        <v>22</v>
      </c>
      <c r="P7" s="1">
        <v>26</v>
      </c>
      <c r="AC7" s="1">
        <v>12</v>
      </c>
      <c r="AD7" s="1">
        <v>13</v>
      </c>
      <c r="AE7" s="1">
        <v>13</v>
      </c>
      <c r="AF7" s="1">
        <v>14</v>
      </c>
      <c r="AG7" s="1">
        <v>14</v>
      </c>
      <c r="AH7" s="1">
        <v>15</v>
      </c>
    </row>
    <row r="8" spans="1:35" x14ac:dyDescent="0.2">
      <c r="J8" s="1" t="s">
        <v>22</v>
      </c>
      <c r="K8" s="1">
        <f>'telaio 4'!C116</f>
        <v>-104.53477026401308</v>
      </c>
      <c r="L8" s="1">
        <v>-79.212737948059484</v>
      </c>
      <c r="M8" s="1">
        <f>'telaio 4'!T116</f>
        <v>-31.383299140349596</v>
      </c>
      <c r="N8" s="1">
        <f t="shared" ref="N8:P9" si="0">N36</f>
        <v>-31.383299140349596</v>
      </c>
      <c r="O8" s="1">
        <f t="shared" si="0"/>
        <v>-31.383299140349596</v>
      </c>
      <c r="P8" s="1">
        <f t="shared" si="0"/>
        <v>-31.383299140349596</v>
      </c>
      <c r="AB8" s="1" t="s">
        <v>22</v>
      </c>
      <c r="AF8" s="1">
        <f>'telaio 12'!AM116</f>
        <v>-106.45454645408294</v>
      </c>
      <c r="AG8" s="1">
        <f>AF8</f>
        <v>-106.45454645408294</v>
      </c>
    </row>
    <row r="9" spans="1:35" x14ac:dyDescent="0.2">
      <c r="C9" s="1">
        <v>14</v>
      </c>
      <c r="D9" s="1">
        <v>18</v>
      </c>
      <c r="E9" s="1">
        <v>18</v>
      </c>
      <c r="F9" s="1">
        <v>22</v>
      </c>
      <c r="G9" s="1">
        <v>22</v>
      </c>
      <c r="H9" s="1">
        <v>26</v>
      </c>
      <c r="J9" s="1" t="s">
        <v>23</v>
      </c>
      <c r="K9" s="1">
        <f>'telaio 4'!B116</f>
        <v>79.202529516660647</v>
      </c>
      <c r="L9" s="1">
        <v>79.212737948059484</v>
      </c>
      <c r="M9" s="1">
        <f>'telaio 4'!S116</f>
        <v>31.383299140349596</v>
      </c>
      <c r="N9" s="1">
        <f t="shared" si="0"/>
        <v>31.383299140349596</v>
      </c>
      <c r="O9" s="1">
        <f t="shared" si="0"/>
        <v>31.383299140349596</v>
      </c>
      <c r="P9" s="1">
        <f t="shared" si="0"/>
        <v>31.383299140349596</v>
      </c>
      <c r="U9" s="1">
        <v>12</v>
      </c>
      <c r="V9" s="1">
        <v>13</v>
      </c>
      <c r="W9" s="1">
        <v>13</v>
      </c>
      <c r="X9" s="1">
        <v>14</v>
      </c>
      <c r="Y9" s="1">
        <v>14</v>
      </c>
      <c r="Z9" s="1">
        <v>15</v>
      </c>
      <c r="AB9" s="1" t="s">
        <v>23</v>
      </c>
      <c r="AF9" s="1">
        <f>'telaio 12'!AL116</f>
        <v>53.807975389162323</v>
      </c>
      <c r="AG9" s="1">
        <f>AF9</f>
        <v>53.807975389162323</v>
      </c>
    </row>
    <row r="10" spans="1:35" ht="15" x14ac:dyDescent="0.25">
      <c r="A10" s="1">
        <f>[1]Foglio1!A10</f>
        <v>5</v>
      </c>
      <c r="B10" s="1" t="str">
        <f>[1]Foglio1!B9</f>
        <v>As,sup</v>
      </c>
      <c r="C10" s="1">
        <f>[2]Foglio1!W174</f>
        <v>5.9012403709247563</v>
      </c>
      <c r="D10" s="1">
        <f>[2]Foglio1!W175</f>
        <v>3.4011663401198278</v>
      </c>
      <c r="E10" s="1">
        <f>[2]Foglio1!W198</f>
        <v>3.1366819370695338</v>
      </c>
      <c r="F10" s="1">
        <f>[2]Foglio1!W199</f>
        <v>3.6662636100620598</v>
      </c>
      <c r="G10" s="1">
        <f>[2]Foglio1!W222</f>
        <v>3.2497042148204933</v>
      </c>
      <c r="H10" s="1">
        <f>[2]Foglio1!W223</f>
        <v>3.4419803567090397</v>
      </c>
      <c r="S10" s="1">
        <v>5</v>
      </c>
      <c r="T10" s="1" t="s">
        <v>2</v>
      </c>
      <c r="U10" s="1">
        <f>[2]Foglio1!W654</f>
        <v>4.2281891952434583</v>
      </c>
      <c r="V10" s="1">
        <f>[2]Foglio1!W655</f>
        <v>4.8504265616668718</v>
      </c>
      <c r="W10" s="1">
        <f>[2]Foglio1!W678</f>
        <v>5.6944888893827219</v>
      </c>
      <c r="X10" s="1">
        <f>[2]Foglio1!W679</f>
        <v>3.6005434010995181</v>
      </c>
      <c r="Y10" s="1">
        <f>[2]Foglio1!W702</f>
        <v>3.1691713241258239</v>
      </c>
      <c r="Z10" s="1">
        <f>[2]Foglio1!W703</f>
        <v>3.5422526299674937</v>
      </c>
      <c r="AC10" s="4"/>
    </row>
    <row r="11" spans="1:35" ht="15" x14ac:dyDescent="0.25">
      <c r="B11" s="1" t="str">
        <f>[1]Foglio1!B10</f>
        <v>As,inf</v>
      </c>
      <c r="C11" s="1">
        <f>[2]Foglio1!X174</f>
        <v>0.88613200199578968</v>
      </c>
      <c r="D11" s="1">
        <f>[2]Foglio1!X175</f>
        <v>0.62421811300548846</v>
      </c>
      <c r="E11" s="1">
        <f>[2]Foglio1!X198</f>
        <v>-0.11806403473070125</v>
      </c>
      <c r="F11" s="1">
        <f>[2]Foglio1!X199</f>
        <v>-0.28322259136212607</v>
      </c>
      <c r="G11" s="1">
        <f>[2]Foglio1!X222</f>
        <v>0.39347000974907942</v>
      </c>
      <c r="H11" s="1">
        <f>[2]Foglio1!X223</f>
        <v>0.34785599126684474</v>
      </c>
      <c r="J11" s="9" t="s">
        <v>24</v>
      </c>
      <c r="K11" s="1">
        <f>1.3*MAX(-K8,K9)</f>
        <v>135.895201343217</v>
      </c>
      <c r="L11" s="1">
        <f>1.3*(L9-L8)</f>
        <v>205.95311866495467</v>
      </c>
      <c r="N11" s="1">
        <f>1.3*MAX(N9-O8,O9-N8)</f>
        <v>81.596577764908957</v>
      </c>
      <c r="P11" s="1">
        <f>1.3*MAX(-P8,P9)</f>
        <v>40.798288882454479</v>
      </c>
      <c r="T11" s="1" t="s">
        <v>3</v>
      </c>
      <c r="U11" s="1">
        <f>[2]Foglio1!X654</f>
        <v>0.35786772802276656</v>
      </c>
      <c r="V11" s="1">
        <f>[2]Foglio1!X655</f>
        <v>0.12717106321757524</v>
      </c>
      <c r="W11" s="1">
        <f>[2]Foglio1!X678</f>
        <v>0.31444207404773628</v>
      </c>
      <c r="X11" s="1">
        <f>[2]Foglio1!X679</f>
        <v>-0.37181616832779651</v>
      </c>
      <c r="Y11" s="1">
        <f>[2]Foglio1!X702</f>
        <v>-0.17137258315215875</v>
      </c>
      <c r="Z11" s="1">
        <f>[2]Foglio1!X703</f>
        <v>0.42331612326556667</v>
      </c>
      <c r="AB11" s="9" t="s">
        <v>24</v>
      </c>
      <c r="AC11" s="4"/>
      <c r="AF11" s="1">
        <f>1.3*MAX(AF9-AG8,AG9-AF8)</f>
        <v>208.34127839621888</v>
      </c>
    </row>
    <row r="12" spans="1:35" x14ac:dyDescent="0.2">
      <c r="C12" s="7" t="s">
        <v>20</v>
      </c>
      <c r="D12" s="7" t="s">
        <v>10</v>
      </c>
      <c r="E12" s="7" t="s">
        <v>10</v>
      </c>
      <c r="F12" s="7" t="s">
        <v>10</v>
      </c>
      <c r="G12" s="7" t="s">
        <v>10</v>
      </c>
      <c r="H12" s="7" t="s">
        <v>10</v>
      </c>
      <c r="J12" s="10" t="s">
        <v>25</v>
      </c>
      <c r="K12" s="1">
        <f>K11-K13</f>
        <v>48.547124408753092</v>
      </c>
      <c r="L12" s="1">
        <f>L11-L13</f>
        <v>73.574574932533494</v>
      </c>
      <c r="N12" s="1">
        <f>N11-N13</f>
        <v>29.149515015448728</v>
      </c>
      <c r="P12" s="1">
        <f>P11-P13</f>
        <v>14.574757507724364</v>
      </c>
      <c r="Q12" s="1">
        <v>0.3572394310387933</v>
      </c>
      <c r="U12" s="7" t="s">
        <v>9</v>
      </c>
      <c r="V12" s="7" t="s">
        <v>9</v>
      </c>
      <c r="W12" s="7" t="s">
        <v>9</v>
      </c>
      <c r="X12" s="7" t="s">
        <v>9</v>
      </c>
      <c r="Y12" s="7" t="s">
        <v>9</v>
      </c>
      <c r="Z12" s="7" t="s">
        <v>9</v>
      </c>
      <c r="AB12" s="10" t="s">
        <v>25</v>
      </c>
      <c r="AF12" s="1">
        <f>AF11-AF13</f>
        <v>74.427719756160059</v>
      </c>
      <c r="AI12" s="1">
        <v>0.3572394310387933</v>
      </c>
    </row>
    <row r="13" spans="1:35" s="2" customFormat="1" x14ac:dyDescent="0.2">
      <c r="C13" s="16" t="s">
        <v>10</v>
      </c>
      <c r="D13" s="16" t="s">
        <v>10</v>
      </c>
      <c r="E13" s="16" t="s">
        <v>10</v>
      </c>
      <c r="F13" s="16" t="s">
        <v>10</v>
      </c>
      <c r="G13" s="16" t="s">
        <v>10</v>
      </c>
      <c r="H13" s="16" t="s">
        <v>10</v>
      </c>
      <c r="J13" s="11" t="s">
        <v>26</v>
      </c>
      <c r="K13" s="2">
        <f>K11*$Q$13</f>
        <v>87.348076934463904</v>
      </c>
      <c r="L13" s="2">
        <f>L11*Q13</f>
        <v>132.37854373242118</v>
      </c>
      <c r="N13" s="2">
        <f>N11*Q13</f>
        <v>52.44706274946023</v>
      </c>
      <c r="P13" s="2">
        <f>P11*$Q$13</f>
        <v>26.223531374730115</v>
      </c>
      <c r="Q13" s="2">
        <v>0.6427605689612067</v>
      </c>
      <c r="U13" s="7" t="s">
        <v>11</v>
      </c>
      <c r="V13" s="7" t="s">
        <v>11</v>
      </c>
      <c r="W13" s="7" t="s">
        <v>11</v>
      </c>
      <c r="X13" s="7" t="s">
        <v>11</v>
      </c>
      <c r="Y13" s="7" t="s">
        <v>11</v>
      </c>
      <c r="Z13" s="7" t="s">
        <v>11</v>
      </c>
      <c r="AB13" s="11" t="s">
        <v>26</v>
      </c>
      <c r="AF13" s="2">
        <f>AF11*AI13</f>
        <v>133.91355864005882</v>
      </c>
      <c r="AI13" s="2">
        <v>0.6427605689612067</v>
      </c>
    </row>
    <row r="14" spans="1:35" x14ac:dyDescent="0.2">
      <c r="J14" s="12"/>
      <c r="K14" s="1">
        <v>14</v>
      </c>
      <c r="L14" s="1">
        <v>18</v>
      </c>
      <c r="M14" s="1">
        <v>18</v>
      </c>
      <c r="N14" s="1">
        <v>22</v>
      </c>
      <c r="O14" s="1">
        <v>22</v>
      </c>
      <c r="P14" s="1">
        <v>26</v>
      </c>
      <c r="AB14" s="12"/>
      <c r="AC14" s="1">
        <v>12</v>
      </c>
      <c r="AD14" s="1">
        <v>13</v>
      </c>
      <c r="AE14" s="1">
        <v>13</v>
      </c>
      <c r="AF14" s="1">
        <v>14</v>
      </c>
      <c r="AG14" s="1">
        <v>14</v>
      </c>
      <c r="AH14" s="1">
        <v>15</v>
      </c>
    </row>
    <row r="15" spans="1:35" ht="15" x14ac:dyDescent="0.25">
      <c r="C15" s="1">
        <v>14</v>
      </c>
      <c r="D15" s="1">
        <v>18</v>
      </c>
      <c r="E15" s="1">
        <v>18</v>
      </c>
      <c r="F15" s="1">
        <v>22</v>
      </c>
      <c r="G15" s="1">
        <v>22</v>
      </c>
      <c r="H15" s="1">
        <v>26</v>
      </c>
      <c r="J15" s="1" t="s">
        <v>22</v>
      </c>
      <c r="K15" s="1">
        <f>'telaio 4'!C94</f>
        <v>-192.26651826713402</v>
      </c>
      <c r="L15" s="1">
        <v>-128.63885026401306</v>
      </c>
      <c r="M15" s="1">
        <f>'telaio 4'!T94</f>
        <v>-40.064461669756817</v>
      </c>
      <c r="N15" s="1">
        <f t="shared" ref="N15:P16" si="1">N36</f>
        <v>-31.383299140349596</v>
      </c>
      <c r="O15" s="1">
        <f t="shared" si="1"/>
        <v>-31.383299140349596</v>
      </c>
      <c r="P15" s="1">
        <f t="shared" si="1"/>
        <v>-31.383299140349596</v>
      </c>
      <c r="U15" s="1">
        <v>12</v>
      </c>
      <c r="V15" s="1">
        <v>13</v>
      </c>
      <c r="W15" s="1">
        <v>13</v>
      </c>
      <c r="X15" s="1">
        <v>14</v>
      </c>
      <c r="Y15" s="1">
        <v>14</v>
      </c>
      <c r="Z15" s="1">
        <v>15</v>
      </c>
      <c r="AB15" s="1" t="s">
        <v>22</v>
      </c>
      <c r="AC15" s="4"/>
      <c r="AF15" s="1">
        <f>'telaio 12'!AM94</f>
        <v>-131.07605785082905</v>
      </c>
      <c r="AG15" s="1">
        <f>AF15</f>
        <v>-131.07605785082905</v>
      </c>
    </row>
    <row r="16" spans="1:35" x14ac:dyDescent="0.2">
      <c r="B16" s="1" t="str">
        <f>[1]Foglio1!B16</f>
        <v>As,sup</v>
      </c>
      <c r="C16" s="1">
        <f>[2]Foglio1!W178</f>
        <v>8.9835167370466369</v>
      </c>
      <c r="D16" s="1">
        <f>[2]Foglio1!W179</f>
        <v>4.7028446590323654</v>
      </c>
      <c r="E16" s="1">
        <f>[2]Foglio1!W202</f>
        <v>3.0518247184913849</v>
      </c>
      <c r="F16" s="1">
        <f>[2]Foglio1!W203</f>
        <v>3.8208898480216291</v>
      </c>
      <c r="G16" s="1">
        <f>[2]Foglio1!W226</f>
        <v>3.7170029941347766</v>
      </c>
      <c r="H16" s="1">
        <f>[2]Foglio1!W227</f>
        <v>3.8485682419790939</v>
      </c>
      <c r="J16" s="1" t="s">
        <v>23</v>
      </c>
      <c r="K16" s="1">
        <f>'telaio 4'!B94</f>
        <v>128.63914180553675</v>
      </c>
      <c r="L16" s="1">
        <v>97.280589516660655</v>
      </c>
      <c r="M16" s="1">
        <f>'telaio 4'!S94</f>
        <v>31.449898620194027</v>
      </c>
      <c r="N16" s="1">
        <f t="shared" si="1"/>
        <v>31.383299140349596</v>
      </c>
      <c r="O16" s="1">
        <f t="shared" si="1"/>
        <v>31.383299140349596</v>
      </c>
      <c r="P16" s="1">
        <f t="shared" si="1"/>
        <v>31.383299140349596</v>
      </c>
      <c r="T16" s="1" t="s">
        <v>2</v>
      </c>
      <c r="U16" s="1">
        <f>[2]Foglio1!W658</f>
        <v>4.6677322820733664</v>
      </c>
      <c r="V16" s="1">
        <f>[2]Foglio1!W659</f>
        <v>5.4311577741810293</v>
      </c>
      <c r="W16" s="1">
        <f>[2]Foglio1!W682</f>
        <v>7.1325729456958689</v>
      </c>
      <c r="X16" s="1">
        <f>[2]Foglio1!W683</f>
        <v>3.9295688161967233</v>
      </c>
      <c r="Y16" s="1">
        <f>[2]Foglio1!W706</f>
        <v>3.1951439341389509</v>
      </c>
      <c r="Z16" s="1">
        <f>[2]Foglio1!W707</f>
        <v>3.9938374425500678</v>
      </c>
      <c r="AB16" s="1" t="s">
        <v>23</v>
      </c>
      <c r="AF16" s="1">
        <f>'telaio 12'!AL94</f>
        <v>97.279898451828416</v>
      </c>
      <c r="AG16" s="1">
        <f>AF16</f>
        <v>97.279898451828416</v>
      </c>
    </row>
    <row r="17" spans="1:35" x14ac:dyDescent="0.2">
      <c r="A17" s="1">
        <f>[1]Foglio1!A17</f>
        <v>4</v>
      </c>
      <c r="B17" s="1" t="str">
        <f>[1]Foglio1!B17</f>
        <v>As,inf</v>
      </c>
      <c r="C17" s="1">
        <f>[2]Foglio1!X178</f>
        <v>4.3867610103075219</v>
      </c>
      <c r="D17" s="1">
        <f>[2]Foglio1!X179</f>
        <v>3.2096691837140345</v>
      </c>
      <c r="E17" s="1">
        <f>[2]Foglio1!X202</f>
        <v>-0.22751007247131277</v>
      </c>
      <c r="F17" s="1">
        <f>[2]Foglio1!X203</f>
        <v>-6.0426940271901833E-2</v>
      </c>
      <c r="G17" s="1">
        <f>[2]Foglio1!X226</f>
        <v>0.955077724457569</v>
      </c>
      <c r="H17" s="1">
        <f>[2]Foglio1!X227</f>
        <v>1.0431033938785874</v>
      </c>
      <c r="S17" s="1">
        <v>4</v>
      </c>
      <c r="T17" s="1" t="s">
        <v>3</v>
      </c>
      <c r="U17" s="1">
        <f>[2]Foglio1!X658</f>
        <v>-8.7210879846538539E-2</v>
      </c>
      <c r="V17" s="1">
        <f>[2]Foglio1!X659</f>
        <v>0.53939148706590567</v>
      </c>
      <c r="W17" s="1">
        <f>[2]Foglio1!X682</f>
        <v>2.7364229532003614</v>
      </c>
      <c r="X17" s="1">
        <f>[2]Foglio1!X683</f>
        <v>1.2608881059877741</v>
      </c>
      <c r="Y17" s="1">
        <f>[2]Foglio1!X706</f>
        <v>0.65225728037189834</v>
      </c>
      <c r="Z17" s="1">
        <f>[2]Foglio1!X707</f>
        <v>1.9009161058579671</v>
      </c>
    </row>
    <row r="18" spans="1:35" ht="15" x14ac:dyDescent="0.25">
      <c r="C18" s="7" t="s">
        <v>21</v>
      </c>
      <c r="D18" s="7" t="s">
        <v>20</v>
      </c>
      <c r="E18" s="7" t="s">
        <v>20</v>
      </c>
      <c r="F18" s="7" t="s">
        <v>10</v>
      </c>
      <c r="G18" s="7" t="s">
        <v>10</v>
      </c>
      <c r="H18" s="7" t="s">
        <v>10</v>
      </c>
      <c r="J18" s="9" t="s">
        <v>24</v>
      </c>
      <c r="K18" s="1">
        <f>1.3*MAX(-K15,K16)</f>
        <v>249.94647374727424</v>
      </c>
      <c r="L18" s="1">
        <f>1.3*(L16-L15)</f>
        <v>293.69527171487584</v>
      </c>
      <c r="N18" s="1">
        <f>1.3*MAX(N16-O15,O16-N15)</f>
        <v>81.596577764908957</v>
      </c>
      <c r="P18" s="1">
        <f>1.3*MAX(-P15,P16)</f>
        <v>40.798288882454479</v>
      </c>
      <c r="U18" s="7" t="s">
        <v>9</v>
      </c>
      <c r="V18" s="7" t="s">
        <v>9</v>
      </c>
      <c r="W18" s="7" t="s">
        <v>7</v>
      </c>
      <c r="X18" s="7" t="s">
        <v>9</v>
      </c>
      <c r="Y18" s="7" t="s">
        <v>9</v>
      </c>
      <c r="Z18" s="7" t="s">
        <v>9</v>
      </c>
      <c r="AB18" s="9" t="s">
        <v>24</v>
      </c>
      <c r="AC18" s="4"/>
      <c r="AF18" s="1">
        <f>1.3*MAX(AF16-AG15,AG16-AF15)</f>
        <v>296.86274319345472</v>
      </c>
    </row>
    <row r="19" spans="1:35" ht="15" x14ac:dyDescent="0.25">
      <c r="C19" s="7" t="s">
        <v>20</v>
      </c>
      <c r="D19" s="7" t="s">
        <v>10</v>
      </c>
      <c r="E19" s="7" t="s">
        <v>10</v>
      </c>
      <c r="F19" s="7" t="s">
        <v>10</v>
      </c>
      <c r="G19" s="7" t="s">
        <v>10</v>
      </c>
      <c r="H19" s="7" t="s">
        <v>10</v>
      </c>
      <c r="J19" s="10" t="s">
        <v>27</v>
      </c>
      <c r="K19" s="1">
        <f>K18-K20</f>
        <v>105.63967372962017</v>
      </c>
      <c r="L19" s="1">
        <f>L18-L20</f>
        <v>124.13006758904106</v>
      </c>
      <c r="N19" s="1">
        <f>N18-N20</f>
        <v>34.486727191255547</v>
      </c>
      <c r="P19" s="1">
        <f>P18-P20</f>
        <v>14.574757507724364</v>
      </c>
      <c r="Q19" s="1">
        <v>0.42264918622710601</v>
      </c>
      <c r="U19" s="7" t="s">
        <v>10</v>
      </c>
      <c r="V19" s="7" t="s">
        <v>10</v>
      </c>
      <c r="W19" s="7" t="s">
        <v>10</v>
      </c>
      <c r="X19" s="7" t="s">
        <v>10</v>
      </c>
      <c r="Y19" s="7" t="s">
        <v>10</v>
      </c>
      <c r="Z19" s="7" t="s">
        <v>10</v>
      </c>
      <c r="AB19" s="10" t="s">
        <v>27</v>
      </c>
      <c r="AC19" s="4"/>
      <c r="AF19" s="1">
        <f>AF18-AF20</f>
        <v>125.46879683186</v>
      </c>
      <c r="AI19" s="1">
        <v>0.42264918622710601</v>
      </c>
    </row>
    <row r="20" spans="1:35" s="2" customFormat="1" x14ac:dyDescent="0.2">
      <c r="J20" s="11" t="s">
        <v>28</v>
      </c>
      <c r="K20" s="2">
        <f>K18*$Q$20</f>
        <v>144.30680001765407</v>
      </c>
      <c r="L20" s="2">
        <f>L18*Q20</f>
        <v>169.56520412583478</v>
      </c>
      <c r="N20" s="2">
        <f>N18*Q20</f>
        <v>47.109850573653411</v>
      </c>
      <c r="P20" s="2">
        <f>P18*$Q$13</f>
        <v>26.223531374730115</v>
      </c>
      <c r="Q20" s="2">
        <v>0.57735081377289399</v>
      </c>
      <c r="AB20" s="11" t="s">
        <v>28</v>
      </c>
      <c r="AF20" s="2">
        <f>AF18*AI20</f>
        <v>171.39394636159471</v>
      </c>
      <c r="AI20" s="2">
        <v>0.57735081377289399</v>
      </c>
    </row>
    <row r="21" spans="1:35" x14ac:dyDescent="0.2">
      <c r="J21" s="12"/>
      <c r="K21" s="1">
        <v>14</v>
      </c>
      <c r="L21" s="1">
        <v>18</v>
      </c>
      <c r="M21" s="1">
        <v>18</v>
      </c>
      <c r="N21" s="1">
        <v>22</v>
      </c>
      <c r="O21" s="1">
        <v>22</v>
      </c>
      <c r="P21" s="1">
        <v>26</v>
      </c>
      <c r="AB21" s="12"/>
      <c r="AC21" s="1">
        <v>12</v>
      </c>
      <c r="AD21" s="1">
        <v>13</v>
      </c>
      <c r="AE21" s="1">
        <v>13</v>
      </c>
      <c r="AF21" s="1">
        <v>14</v>
      </c>
      <c r="AG21" s="1">
        <v>14</v>
      </c>
      <c r="AH21" s="1">
        <v>15</v>
      </c>
    </row>
    <row r="22" spans="1:35" ht="15" x14ac:dyDescent="0.25">
      <c r="C22" s="1">
        <v>14</v>
      </c>
      <c r="D22" s="1">
        <v>18</v>
      </c>
      <c r="E22" s="1">
        <v>18</v>
      </c>
      <c r="F22" s="1">
        <v>22</v>
      </c>
      <c r="G22" s="1">
        <v>22</v>
      </c>
      <c r="H22" s="1">
        <v>26</v>
      </c>
      <c r="J22" s="1" t="s">
        <v>22</v>
      </c>
      <c r="K22" s="1">
        <f>'telaio 4'!C70</f>
        <v>-255.01740165655102</v>
      </c>
      <c r="L22" s="1">
        <v>-128.63885026401306</v>
      </c>
      <c r="M22" s="1">
        <f>'telaio 4'!T70</f>
        <v>-40.064461669756817</v>
      </c>
      <c r="N22" s="1">
        <f t="shared" ref="N22:P23" si="2">N36</f>
        <v>-31.383299140349596</v>
      </c>
      <c r="O22" s="1">
        <f t="shared" si="2"/>
        <v>-31.383299140349596</v>
      </c>
      <c r="P22" s="1">
        <f t="shared" si="2"/>
        <v>-31.383299140349596</v>
      </c>
      <c r="U22" s="1">
        <v>12</v>
      </c>
      <c r="V22" s="1">
        <v>13</v>
      </c>
      <c r="W22" s="1">
        <v>13</v>
      </c>
      <c r="X22" s="1">
        <v>14</v>
      </c>
      <c r="Y22" s="1">
        <v>14</v>
      </c>
      <c r="Z22" s="1">
        <v>15</v>
      </c>
      <c r="AB22" s="1" t="s">
        <v>22</v>
      </c>
      <c r="AC22" s="4"/>
      <c r="AF22" s="1">
        <f>'telaio 12'!AM70</f>
        <v>-131.0877095800702</v>
      </c>
      <c r="AG22" s="1">
        <f>AF22</f>
        <v>-131.0877095800702</v>
      </c>
    </row>
    <row r="23" spans="1:35" ht="15" x14ac:dyDescent="0.25">
      <c r="B23" s="1" t="str">
        <f>[1]Foglio1!B23</f>
        <v>As,sup</v>
      </c>
      <c r="C23" s="1">
        <f>[2]Foglio1!W182</f>
        <v>10.417759381629812</v>
      </c>
      <c r="D23" s="1">
        <f>[2]Foglio1!W183</f>
        <v>5.6520871616386579</v>
      </c>
      <c r="E23" s="1">
        <f>[2]Foglio1!W206</f>
        <v>3.2660410218549751</v>
      </c>
      <c r="F23" s="1">
        <f>[2]Foglio1!W207</f>
        <v>4.0344988058166358</v>
      </c>
      <c r="G23" s="1">
        <f>[2]Foglio1!W230</f>
        <v>4.1109754443087771</v>
      </c>
      <c r="H23" s="1">
        <f>[2]Foglio1!W231</f>
        <v>4.2364277984433025</v>
      </c>
      <c r="J23" s="1" t="s">
        <v>23</v>
      </c>
      <c r="K23" s="4">
        <f>'telaio 4'!B70</f>
        <v>128.62743667180891</v>
      </c>
      <c r="L23" s="1">
        <v>97.280589516660655</v>
      </c>
      <c r="M23" s="1">
        <f>'telaio 4'!S70</f>
        <v>31.449898620194027</v>
      </c>
      <c r="N23" s="1">
        <f t="shared" si="2"/>
        <v>31.383299140349596</v>
      </c>
      <c r="O23" s="1">
        <f t="shared" si="2"/>
        <v>31.383299140349596</v>
      </c>
      <c r="P23" s="1">
        <f t="shared" si="2"/>
        <v>31.383299140349596</v>
      </c>
      <c r="T23" s="1" t="s">
        <v>2</v>
      </c>
      <c r="U23" s="1">
        <f>[2]Foglio1!W662</f>
        <v>5.1742348234596278</v>
      </c>
      <c r="V23" s="1">
        <f>[2]Foglio1!W663</f>
        <v>6.0314123860635487</v>
      </c>
      <c r="W23" s="1">
        <f>[2]Foglio1!W686</f>
        <v>8.1641683805305085</v>
      </c>
      <c r="X23" s="1">
        <f>[2]Foglio1!W687</f>
        <v>4.6021549048957686</v>
      </c>
      <c r="Y23" s="1">
        <f>[2]Foglio1!W710</f>
        <v>3.7876337625091772</v>
      </c>
      <c r="Z23" s="1">
        <f>[2]Foglio1!W711</f>
        <v>4.6482291932873325</v>
      </c>
      <c r="AB23" s="1" t="s">
        <v>23</v>
      </c>
      <c r="AC23" s="4"/>
      <c r="AF23" s="1">
        <f>'telaio 12'!AL70</f>
        <v>131.0877095800702</v>
      </c>
      <c r="AG23" s="1">
        <f>AF23</f>
        <v>131.0877095800702</v>
      </c>
    </row>
    <row r="24" spans="1:35" x14ac:dyDescent="0.2">
      <c r="A24" s="1">
        <f>[1]Foglio1!A24</f>
        <v>3</v>
      </c>
      <c r="B24" s="1" t="str">
        <f>[1]Foglio1!B24</f>
        <v>As,inf</v>
      </c>
      <c r="C24" s="1">
        <f>[2]Foglio1!X182</f>
        <v>5.9977856676361636</v>
      </c>
      <c r="D24" s="1">
        <f>[2]Foglio1!X183</f>
        <v>4.5361741894133925</v>
      </c>
      <c r="E24" s="1">
        <f>[2]Foglio1!X206</f>
        <v>-4.7772067151912276E-2</v>
      </c>
      <c r="F24" s="1">
        <f>[2]Foglio1!X207</f>
        <v>0.33040703195741977</v>
      </c>
      <c r="G24" s="1">
        <f>[2]Foglio1!X230</f>
        <v>1.4716819212943246</v>
      </c>
      <c r="H24" s="1">
        <f>[2]Foglio1!X231</f>
        <v>1.5961877628544299</v>
      </c>
      <c r="S24" s="1">
        <v>3</v>
      </c>
      <c r="T24" s="1" t="s">
        <v>3</v>
      </c>
      <c r="U24" s="1">
        <f>[2]Foglio1!X662</f>
        <v>0.57625499679763259</v>
      </c>
      <c r="V24" s="1">
        <f>[2]Foglio1!X663</f>
        <v>5.6572267812577653E-2</v>
      </c>
      <c r="W24" s="1">
        <f>[2]Foglio1!X686</f>
        <v>3.9251634762432106</v>
      </c>
      <c r="X24" s="1">
        <f>[2]Foglio1!X687</f>
        <v>2.072137948799079</v>
      </c>
      <c r="Y24" s="1">
        <f>[2]Foglio1!X710</f>
        <v>1.2980340764809197</v>
      </c>
      <c r="Z24" s="1">
        <f>[2]Foglio1!X711</f>
        <v>2.9318964765393334</v>
      </c>
    </row>
    <row r="25" spans="1:35" x14ac:dyDescent="0.2">
      <c r="C25" s="7" t="s">
        <v>18</v>
      </c>
      <c r="D25" s="7" t="s">
        <v>20</v>
      </c>
      <c r="E25" s="7" t="s">
        <v>20</v>
      </c>
      <c r="F25" s="7" t="s">
        <v>10</v>
      </c>
      <c r="G25" s="7" t="s">
        <v>10</v>
      </c>
      <c r="H25" s="7" t="s">
        <v>10</v>
      </c>
      <c r="J25" s="9" t="s">
        <v>24</v>
      </c>
      <c r="K25" s="1">
        <f>1.3*MAX(-K22,K23)</f>
        <v>331.52262215351635</v>
      </c>
      <c r="L25" s="1">
        <f>1.3*(L23-L22)</f>
        <v>293.69527171487584</v>
      </c>
      <c r="N25" s="1">
        <f>1.3*MAX(N23-O22,O23-N22)</f>
        <v>81.596577764908957</v>
      </c>
      <c r="P25" s="1">
        <f>1.3*MAX(-P22,P23)</f>
        <v>40.798288882454479</v>
      </c>
      <c r="U25" s="7" t="s">
        <v>9</v>
      </c>
      <c r="V25" s="7" t="s">
        <v>9</v>
      </c>
      <c r="W25" s="7" t="s">
        <v>6</v>
      </c>
      <c r="X25" s="7" t="s">
        <v>9</v>
      </c>
      <c r="Y25" s="7" t="s">
        <v>9</v>
      </c>
      <c r="Z25" s="7" t="s">
        <v>9</v>
      </c>
      <c r="AB25" s="9" t="s">
        <v>24</v>
      </c>
      <c r="AF25" s="1">
        <f>1.3*MAX(AF23-AG22,AG23-AF22)</f>
        <v>340.82804490818251</v>
      </c>
    </row>
    <row r="26" spans="1:35" x14ac:dyDescent="0.2">
      <c r="C26" s="7" t="s">
        <v>20</v>
      </c>
      <c r="D26" s="7" t="s">
        <v>10</v>
      </c>
      <c r="E26" s="7" t="s">
        <v>10</v>
      </c>
      <c r="F26" s="7" t="s">
        <v>10</v>
      </c>
      <c r="G26" s="7" t="s">
        <v>10</v>
      </c>
      <c r="H26" s="7" t="s">
        <v>10</v>
      </c>
      <c r="J26" s="10" t="s">
        <v>29</v>
      </c>
      <c r="K26" s="1">
        <f>K25-K27</f>
        <v>150.45401062097906</v>
      </c>
      <c r="L26" s="1">
        <f>L25-L27</f>
        <v>133.28692697616134</v>
      </c>
      <c r="N26" s="1">
        <f>N25-N27</f>
        <v>37.030753129095153</v>
      </c>
      <c r="P26" s="1">
        <f>P25-P27</f>
        <v>14.574757507724364</v>
      </c>
      <c r="Q26" s="1">
        <v>0.45382728226404156</v>
      </c>
      <c r="U26" s="7" t="s">
        <v>9</v>
      </c>
      <c r="V26" s="7" t="s">
        <v>9</v>
      </c>
      <c r="W26" s="7" t="s">
        <v>9</v>
      </c>
      <c r="X26" s="7" t="s">
        <v>9</v>
      </c>
      <c r="Y26" s="7" t="s">
        <v>9</v>
      </c>
      <c r="Z26" s="7" t="s">
        <v>9</v>
      </c>
      <c r="AB26" s="10" t="s">
        <v>29</v>
      </c>
      <c r="AF26" s="1">
        <f>AF25-AF27</f>
        <v>154.67706534004716</v>
      </c>
      <c r="AI26" s="1">
        <v>0.45382728226404156</v>
      </c>
    </row>
    <row r="27" spans="1:35" s="2" customFormat="1" x14ac:dyDescent="0.2">
      <c r="J27" s="11" t="s">
        <v>30</v>
      </c>
      <c r="K27" s="2">
        <f>K25*$Q$27</f>
        <v>181.06861153253729</v>
      </c>
      <c r="L27" s="2">
        <f>L25*Q27</f>
        <v>160.4083447387145</v>
      </c>
      <c r="N27" s="2">
        <f>N25*Q27</f>
        <v>44.565824635813804</v>
      </c>
      <c r="P27" s="2">
        <f>P25*$Q$13</f>
        <v>26.223531374730115</v>
      </c>
      <c r="Q27" s="2">
        <v>0.54617271773595844</v>
      </c>
      <c r="AB27" s="11" t="s">
        <v>30</v>
      </c>
      <c r="AF27" s="2">
        <f>AF25*AI27</f>
        <v>186.15097956813534</v>
      </c>
      <c r="AI27" s="2">
        <v>0.54617271773595844</v>
      </c>
    </row>
    <row r="28" spans="1:35" x14ac:dyDescent="0.2">
      <c r="J28" s="12"/>
      <c r="K28" s="1">
        <v>14</v>
      </c>
      <c r="L28" s="1">
        <v>18</v>
      </c>
      <c r="M28" s="1">
        <v>18</v>
      </c>
      <c r="N28" s="1">
        <v>22</v>
      </c>
      <c r="O28" s="1">
        <v>22</v>
      </c>
      <c r="P28" s="1">
        <v>26</v>
      </c>
      <c r="AB28" s="12"/>
      <c r="AC28" s="1">
        <v>12</v>
      </c>
      <c r="AD28" s="1">
        <v>13</v>
      </c>
      <c r="AE28" s="1">
        <v>13</v>
      </c>
      <c r="AF28" s="1">
        <v>14</v>
      </c>
      <c r="AG28" s="1">
        <v>14</v>
      </c>
      <c r="AH28" s="1">
        <v>15</v>
      </c>
    </row>
    <row r="29" spans="1:35" x14ac:dyDescent="0.2">
      <c r="C29" s="1">
        <v>14</v>
      </c>
      <c r="D29" s="1">
        <v>18</v>
      </c>
      <c r="E29" s="1">
        <v>18</v>
      </c>
      <c r="F29" s="1">
        <v>22</v>
      </c>
      <c r="G29" s="1">
        <v>22</v>
      </c>
      <c r="H29" s="1">
        <v>26</v>
      </c>
      <c r="J29" s="1" t="s">
        <v>22</v>
      </c>
      <c r="K29" s="1">
        <f>'telaio 4'!C46</f>
        <v>-255.61707401994451</v>
      </c>
      <c r="L29" s="1">
        <v>-161.13792498041087</v>
      </c>
      <c r="M29" s="1">
        <f>'telaio 4'!T46</f>
        <v>-49.012532720512453</v>
      </c>
      <c r="N29" s="1">
        <f t="shared" ref="N29:P30" si="3">N36</f>
        <v>-31.383299140349596</v>
      </c>
      <c r="O29" s="1">
        <f t="shared" si="3"/>
        <v>-31.383299140349596</v>
      </c>
      <c r="P29" s="1">
        <f t="shared" si="3"/>
        <v>-31.383299140349596</v>
      </c>
      <c r="U29" s="1">
        <v>12</v>
      </c>
      <c r="V29" s="1">
        <v>13</v>
      </c>
      <c r="W29" s="1">
        <v>13</v>
      </c>
      <c r="X29" s="1">
        <v>14</v>
      </c>
      <c r="Y29" s="1">
        <v>14</v>
      </c>
      <c r="Z29" s="1">
        <v>15</v>
      </c>
      <c r="AB29" s="1" t="s">
        <v>22</v>
      </c>
      <c r="AF29" s="1">
        <f>'telaio 12'!AM46</f>
        <v>-131.0877095800702</v>
      </c>
      <c r="AG29" s="1">
        <f>AF29</f>
        <v>-131.0877095800702</v>
      </c>
    </row>
    <row r="30" spans="1:35" x14ac:dyDescent="0.2">
      <c r="B30" s="1" t="str">
        <f>[1]Foglio1!B30</f>
        <v>As,sup</v>
      </c>
      <c r="C30" s="1">
        <f>[2]Foglio1!W186</f>
        <v>11.497472304365992</v>
      </c>
      <c r="D30" s="1">
        <f>[2]Foglio1!W187</f>
        <v>6.4249647086025803</v>
      </c>
      <c r="E30" s="1">
        <f>[2]Foglio1!W210</f>
        <v>3.3779826977501393</v>
      </c>
      <c r="F30" s="1">
        <f>[2]Foglio1!W211</f>
        <v>4.119953904837625</v>
      </c>
      <c r="G30" s="1">
        <f>[2]Foglio1!W234</f>
        <v>4.4057754619770115</v>
      </c>
      <c r="H30" s="1">
        <f>[2]Foglio1!W235</f>
        <v>4.5066263767814148</v>
      </c>
      <c r="J30" s="1" t="s">
        <v>23</v>
      </c>
      <c r="K30" s="1">
        <f>'telaio 4'!B46</f>
        <v>161.19800412836747</v>
      </c>
      <c r="L30" s="1">
        <v>128.64435326488504</v>
      </c>
      <c r="M30" s="1">
        <f>'telaio 4'!S46</f>
        <v>40.098758401613402</v>
      </c>
      <c r="N30" s="1">
        <f t="shared" si="3"/>
        <v>31.383299140349596</v>
      </c>
      <c r="O30" s="1">
        <f t="shared" si="3"/>
        <v>31.383299140349596</v>
      </c>
      <c r="P30" s="1">
        <f t="shared" si="3"/>
        <v>31.383299140349596</v>
      </c>
      <c r="T30" s="1" t="s">
        <v>2</v>
      </c>
      <c r="U30" s="1">
        <f>[2]Foglio1!W666</f>
        <v>5.6375543061589575</v>
      </c>
      <c r="V30" s="1">
        <f>[2]Foglio1!W667</f>
        <v>6.5256355043176741</v>
      </c>
      <c r="W30" s="1">
        <f>[2]Foglio1!W690</f>
        <v>8.9387580166234635</v>
      </c>
      <c r="X30" s="1">
        <f>[2]Foglio1!W691</f>
        <v>5.1755115731444619</v>
      </c>
      <c r="Y30" s="1">
        <f>[2]Foglio1!W714</f>
        <v>4.3241611194268996</v>
      </c>
      <c r="Z30" s="1">
        <f>[2]Foglio1!W715</f>
        <v>5.1708326741549335</v>
      </c>
      <c r="AB30" s="1" t="s">
        <v>23</v>
      </c>
      <c r="AF30" s="1">
        <f>'telaio 12'!AL46</f>
        <v>131.0877095800702</v>
      </c>
      <c r="AG30" s="1">
        <f>AF30</f>
        <v>131.0877095800702</v>
      </c>
    </row>
    <row r="31" spans="1:35" x14ac:dyDescent="0.2">
      <c r="A31" s="1">
        <f>[1]Foglio1!A31</f>
        <v>2</v>
      </c>
      <c r="B31" s="1" t="str">
        <f>[1]Foglio1!B31</f>
        <v>As,inf</v>
      </c>
      <c r="C31" s="1">
        <f>[2]Foglio1!X186</f>
        <v>7.2147344626580505</v>
      </c>
      <c r="D31" s="1">
        <f>[2]Foglio1!X187</f>
        <v>5.2299503283722544</v>
      </c>
      <c r="E31" s="1">
        <f>[2]Foglio1!X210</f>
        <v>-3.1776793404700659E-2</v>
      </c>
      <c r="F31" s="1">
        <f>[2]Foglio1!X211</f>
        <v>0.5839927370935124</v>
      </c>
      <c r="G31" s="1">
        <f>[2]Foglio1!X234</f>
        <v>1.8378000839241146</v>
      </c>
      <c r="H31" s="1">
        <f>[2]Foglio1!X235</f>
        <v>1.9963882657681109</v>
      </c>
      <c r="S31" s="1">
        <v>2</v>
      </c>
      <c r="T31" s="1" t="s">
        <v>3</v>
      </c>
      <c r="U31" s="1">
        <f>[2]Foglio1!X666</f>
        <v>1.1417789072827831</v>
      </c>
      <c r="V31" s="1">
        <f>[2]Foglio1!X667</f>
        <v>0.59242300908967604</v>
      </c>
      <c r="W31" s="1">
        <f>[2]Foglio1!X690</f>
        <v>4.9024722739423741</v>
      </c>
      <c r="X31" s="1">
        <f>[2]Foglio1!X691</f>
        <v>2.6962599738762534</v>
      </c>
      <c r="Y31" s="1">
        <f>[2]Foglio1!X714</f>
        <v>1.7860119301149193</v>
      </c>
      <c r="Z31" s="1">
        <f>[2]Foglio1!X715</f>
        <v>3.7862456849167807</v>
      </c>
    </row>
    <row r="32" spans="1:35" x14ac:dyDescent="0.2">
      <c r="C32" s="7" t="s">
        <v>18</v>
      </c>
      <c r="D32" s="7" t="s">
        <v>19</v>
      </c>
      <c r="E32" s="7" t="s">
        <v>19</v>
      </c>
      <c r="F32" s="7" t="s">
        <v>10</v>
      </c>
      <c r="G32" s="7" t="s">
        <v>10</v>
      </c>
      <c r="H32" s="7" t="s">
        <v>10</v>
      </c>
      <c r="J32" s="9" t="s">
        <v>24</v>
      </c>
      <c r="K32" s="1">
        <f>1.3*MAX(-K29,K30)</f>
        <v>332.3021962259279</v>
      </c>
      <c r="L32" s="1">
        <f>1.3*(L30-L29)</f>
        <v>376.7169617188847</v>
      </c>
      <c r="N32" s="1">
        <f>1.3*MAX(N30-O29,O30-N29)</f>
        <v>81.596577764908957</v>
      </c>
      <c r="P32" s="1">
        <f>1.3*MAX(-P29,P30)</f>
        <v>40.798288882454479</v>
      </c>
      <c r="U32" s="7" t="s">
        <v>9</v>
      </c>
      <c r="V32" s="7" t="s">
        <v>7</v>
      </c>
      <c r="W32" s="7" t="s">
        <v>7</v>
      </c>
      <c r="X32" s="7" t="s">
        <v>9</v>
      </c>
      <c r="Y32" s="7" t="s">
        <v>9</v>
      </c>
      <c r="Z32" s="7" t="s">
        <v>9</v>
      </c>
      <c r="AB32" s="9" t="s">
        <v>24</v>
      </c>
      <c r="AF32" s="1">
        <f>1.3*MAX(AF30-AG29,AG30-AF29)</f>
        <v>340.82804490818251</v>
      </c>
    </row>
    <row r="33" spans="1:35" x14ac:dyDescent="0.2">
      <c r="C33" s="7" t="s">
        <v>19</v>
      </c>
      <c r="D33" s="7" t="s">
        <v>20</v>
      </c>
      <c r="E33" s="7" t="s">
        <v>20</v>
      </c>
      <c r="F33" s="7" t="s">
        <v>10</v>
      </c>
      <c r="G33" s="7" t="s">
        <v>10</v>
      </c>
      <c r="H33" s="7" t="s">
        <v>10</v>
      </c>
      <c r="J33" s="10" t="s">
        <v>31</v>
      </c>
      <c r="K33" s="1">
        <f>K32-K34</f>
        <v>157.07912754134972</v>
      </c>
      <c r="L33" s="1">
        <f>L32-L34</f>
        <v>178.07397106878756</v>
      </c>
      <c r="N33" s="1">
        <f>N32-N34</f>
        <v>38.570672692628257</v>
      </c>
      <c r="P33" s="1">
        <f>P32-P34</f>
        <v>14.574757507724364</v>
      </c>
      <c r="Q33" s="1">
        <v>0.47269963703325535</v>
      </c>
      <c r="U33" s="7" t="s">
        <v>9</v>
      </c>
      <c r="V33" s="7" t="s">
        <v>9</v>
      </c>
      <c r="W33" s="7" t="s">
        <v>9</v>
      </c>
      <c r="X33" s="7" t="s">
        <v>9</v>
      </c>
      <c r="Y33" s="7" t="s">
        <v>9</v>
      </c>
      <c r="Z33" s="7" t="s">
        <v>9</v>
      </c>
      <c r="AB33" s="10" t="s">
        <v>31</v>
      </c>
      <c r="AF33" s="1">
        <f>AF32-AF34</f>
        <v>161.10929311885192</v>
      </c>
      <c r="AI33" s="1">
        <v>0.47269963703325535</v>
      </c>
    </row>
    <row r="34" spans="1:35" s="2" customFormat="1" x14ac:dyDescent="0.2">
      <c r="J34" s="11" t="s">
        <v>32</v>
      </c>
      <c r="K34" s="2">
        <f>K32*$Q$34</f>
        <v>175.22306868457818</v>
      </c>
      <c r="L34" s="2">
        <f>L32*Q34</f>
        <v>198.64299065009715</v>
      </c>
      <c r="N34" s="2">
        <f>N32*Q34</f>
        <v>43.0259050722807</v>
      </c>
      <c r="P34" s="2">
        <f>P32*$Q$13</f>
        <v>26.223531374730115</v>
      </c>
      <c r="Q34" s="2">
        <v>0.52730036296674465</v>
      </c>
      <c r="AB34" s="11" t="s">
        <v>32</v>
      </c>
      <c r="AF34" s="2">
        <f>AF32*AI34</f>
        <v>179.71875178933058</v>
      </c>
      <c r="AI34" s="2">
        <v>0.52730036296674465</v>
      </c>
    </row>
    <row r="35" spans="1:35" x14ac:dyDescent="0.2">
      <c r="J35" s="12"/>
      <c r="K35" s="1">
        <v>14</v>
      </c>
      <c r="L35" s="1">
        <v>18</v>
      </c>
      <c r="M35" s="1">
        <v>18</v>
      </c>
      <c r="N35" s="1">
        <v>22</v>
      </c>
      <c r="O35" s="1">
        <v>22</v>
      </c>
      <c r="P35" s="1">
        <v>26</v>
      </c>
      <c r="AB35" s="12"/>
      <c r="AC35" s="1">
        <v>12</v>
      </c>
      <c r="AD35" s="1">
        <v>13</v>
      </c>
      <c r="AE35" s="1">
        <v>13</v>
      </c>
      <c r="AF35" s="1">
        <v>14</v>
      </c>
      <c r="AG35" s="1">
        <v>14</v>
      </c>
      <c r="AH35" s="1">
        <v>15</v>
      </c>
    </row>
    <row r="36" spans="1:35" x14ac:dyDescent="0.2">
      <c r="C36" s="1">
        <v>14</v>
      </c>
      <c r="D36" s="1">
        <v>18</v>
      </c>
      <c r="E36" s="1">
        <v>18</v>
      </c>
      <c r="F36" s="1">
        <v>22</v>
      </c>
      <c r="G36" s="1">
        <v>22</v>
      </c>
      <c r="H36" s="1">
        <v>26</v>
      </c>
      <c r="J36" s="1" t="s">
        <v>22</v>
      </c>
      <c r="K36" s="1">
        <f>'telaio 4'!C22</f>
        <v>-255.61707401994451</v>
      </c>
      <c r="L36" s="1">
        <v>-161.13792498041087</v>
      </c>
      <c r="M36" s="1">
        <f>'telaio 4'!U22</f>
        <v>-49.012532720512453</v>
      </c>
      <c r="N36" s="1">
        <f>'telaio 4'!AM22</f>
        <v>-31.383299140349596</v>
      </c>
      <c r="O36" s="1">
        <f>N36</f>
        <v>-31.383299140349596</v>
      </c>
      <c r="P36" s="1">
        <f>'telaio 4'!BF22</f>
        <v>-31.383299140349596</v>
      </c>
      <c r="U36" s="1">
        <v>12</v>
      </c>
      <c r="V36" s="1">
        <v>13</v>
      </c>
      <c r="W36" s="1">
        <v>13</v>
      </c>
      <c r="X36" s="1">
        <v>14</v>
      </c>
      <c r="Y36" s="1">
        <v>14</v>
      </c>
      <c r="Z36" s="1">
        <v>15</v>
      </c>
      <c r="AB36" s="1" t="s">
        <v>22</v>
      </c>
      <c r="AF36" s="1">
        <f>'telaio 12'!AM22</f>
        <v>-131.0877095800702</v>
      </c>
      <c r="AG36" s="1">
        <f>'telaio 12'!AM22</f>
        <v>-131.0877095800702</v>
      </c>
    </row>
    <row r="37" spans="1:35" x14ac:dyDescent="0.2">
      <c r="B37" s="1" t="str">
        <f>[1]Foglio1!B37</f>
        <v>As,sup</v>
      </c>
      <c r="C37" s="1">
        <f>[2]Foglio1!W190</f>
        <v>11.283579561818764</v>
      </c>
      <c r="D37" s="1">
        <f>[2]Foglio1!W191</f>
        <v>5.7987802157237391</v>
      </c>
      <c r="E37" s="1">
        <f>[2]Foglio1!W214</f>
        <v>3.1163713547434475</v>
      </c>
      <c r="F37" s="1">
        <f>[2]Foglio1!W215</f>
        <v>3.7620112445693836</v>
      </c>
      <c r="G37" s="1">
        <f>[2]Foglio1!W238</f>
        <v>4.3799262035696138</v>
      </c>
      <c r="H37" s="1">
        <f>[2]Foglio1!W239</f>
        <v>4.3896437326669879</v>
      </c>
      <c r="J37" s="1" t="s">
        <v>23</v>
      </c>
      <c r="K37" s="1">
        <f>'telaio 4'!B22</f>
        <v>161.19800412836747</v>
      </c>
      <c r="L37" s="1">
        <v>128.64435326488504</v>
      </c>
      <c r="M37" s="1">
        <f>'telaio 4'!T22</f>
        <v>40.098758401613402</v>
      </c>
      <c r="N37" s="1">
        <f>'telaio 4'!AL22</f>
        <v>31.383299140349596</v>
      </c>
      <c r="O37" s="1">
        <f>N37</f>
        <v>31.383299140349596</v>
      </c>
      <c r="P37" s="1">
        <f>'telaio 4'!BE22</f>
        <v>31.383299140349596</v>
      </c>
      <c r="T37" s="1" t="s">
        <v>2</v>
      </c>
      <c r="U37" s="1">
        <f>[2]Foglio1!W670</f>
        <v>5.6207142699390751</v>
      </c>
      <c r="V37" s="1">
        <f>[2]Foglio1!W671</f>
        <v>7.0031274352979782</v>
      </c>
      <c r="W37" s="1">
        <f>[2]Foglio1!W694</f>
        <v>9.3143609113293486</v>
      </c>
      <c r="X37" s="1">
        <f>[2]Foglio1!W695</f>
        <v>5.2087564751601292</v>
      </c>
      <c r="Y37" s="1">
        <f>[2]Foglio1!W718</f>
        <v>4.109293046377763</v>
      </c>
      <c r="Z37" s="1">
        <f>[2]Foglio1!W719</f>
        <v>4.824970641208183</v>
      </c>
      <c r="AB37" s="1" t="s">
        <v>23</v>
      </c>
      <c r="AF37" s="1">
        <f>'telaio 12'!AL22</f>
        <v>131.0877095800702</v>
      </c>
      <c r="AG37" s="1">
        <f>'telaio 12'!AL22</f>
        <v>131.0877095800702</v>
      </c>
    </row>
    <row r="38" spans="1:35" x14ac:dyDescent="0.2">
      <c r="A38" s="1">
        <f>[1]Foglio1!A38</f>
        <v>1</v>
      </c>
      <c r="B38" s="1" t="str">
        <f>[1]Foglio1!B38</f>
        <v>As,inf</v>
      </c>
      <c r="C38" s="1">
        <f>[2]Foglio1!X190</f>
        <v>7.1905086423358835</v>
      </c>
      <c r="D38" s="1">
        <f>[2]Foglio1!X191</f>
        <v>4.7744423350735659</v>
      </c>
      <c r="E38" s="1">
        <f>[2]Foglio1!X214</f>
        <v>0.46651475139847215</v>
      </c>
      <c r="F38" s="1">
        <f>[2]Foglio1!X215</f>
        <v>0.33107195704094899</v>
      </c>
      <c r="G38" s="1">
        <f>[2]Foglio1!X238</f>
        <v>1.687803081213934</v>
      </c>
      <c r="H38" s="1">
        <f>[2]Foglio1!X239</f>
        <v>2.034479086804668</v>
      </c>
      <c r="S38" s="1">
        <v>1</v>
      </c>
      <c r="T38" s="1" t="s">
        <v>3</v>
      </c>
      <c r="U38" s="1">
        <f>[2]Foglio1!X670</f>
        <v>1.6589612655504127</v>
      </c>
      <c r="V38" s="1">
        <f>[2]Foglio1!X671</f>
        <v>0.79877063791792491</v>
      </c>
      <c r="W38" s="1">
        <f>[2]Foglio1!X694</f>
        <v>5.5716975669218183</v>
      </c>
      <c r="X38" s="1">
        <f>[2]Foglio1!X695</f>
        <v>2.4978249648100146</v>
      </c>
      <c r="Y38" s="1">
        <f>[2]Foglio1!X718</f>
        <v>1.0663323618057834</v>
      </c>
      <c r="Z38" s="1">
        <f>[2]Foglio1!X719</f>
        <v>3.8894540076018487</v>
      </c>
    </row>
    <row r="39" spans="1:35" x14ac:dyDescent="0.2">
      <c r="C39" s="7" t="s">
        <v>18</v>
      </c>
      <c r="D39" s="7" t="s">
        <v>19</v>
      </c>
      <c r="E39" s="7" t="s">
        <v>19</v>
      </c>
      <c r="F39" s="7" t="s">
        <v>10</v>
      </c>
      <c r="G39" s="7" t="s">
        <v>10</v>
      </c>
      <c r="H39" s="7" t="s">
        <v>10</v>
      </c>
      <c r="J39" s="9" t="s">
        <v>24</v>
      </c>
      <c r="K39" s="1">
        <f>1.3*MAX(-K36,K37)</f>
        <v>332.3021962259279</v>
      </c>
      <c r="L39" s="1">
        <f>1.3*(L37-L36)</f>
        <v>376.7169617188847</v>
      </c>
      <c r="N39" s="1">
        <f>1.3*MAX(N37-O36,O37-N36)</f>
        <v>81.596577764908957</v>
      </c>
      <c r="P39" s="1">
        <f>1.3*MAX(-P36,P37)</f>
        <v>40.798288882454479</v>
      </c>
      <c r="U39" s="7" t="s">
        <v>9</v>
      </c>
      <c r="V39" s="7" t="s">
        <v>7</v>
      </c>
      <c r="W39" s="7" t="s">
        <v>7</v>
      </c>
      <c r="X39" s="7" t="s">
        <v>9</v>
      </c>
      <c r="Y39" s="7" t="s">
        <v>9</v>
      </c>
      <c r="Z39" s="7" t="s">
        <v>9</v>
      </c>
      <c r="AB39" s="9" t="s">
        <v>24</v>
      </c>
      <c r="AF39" s="1">
        <f>1.3*MAX(AF37-AG36,AG37-AF36)</f>
        <v>340.82804490818251</v>
      </c>
    </row>
    <row r="40" spans="1:35" x14ac:dyDescent="0.2">
      <c r="C40" s="7" t="s">
        <v>19</v>
      </c>
      <c r="D40" s="7" t="s">
        <v>20</v>
      </c>
      <c r="E40" s="7" t="s">
        <v>20</v>
      </c>
      <c r="F40" s="7" t="s">
        <v>10</v>
      </c>
      <c r="G40" s="7" t="s">
        <v>10</v>
      </c>
      <c r="H40" s="7" t="s">
        <v>10</v>
      </c>
      <c r="J40" s="10" t="s">
        <v>33</v>
      </c>
      <c r="K40" s="1">
        <f>K39-K41</f>
        <v>161.61828717551035</v>
      </c>
      <c r="L40" s="1">
        <f>L39-L41</f>
        <v>183.21982458874265</v>
      </c>
      <c r="N40" s="1">
        <f>N39-N41</f>
        <v>39.685260246615734</v>
      </c>
      <c r="P40" s="1">
        <f>P39-P41</f>
        <v>14.574757507724364</v>
      </c>
      <c r="Q40" s="1">
        <v>0.48635937111179428</v>
      </c>
      <c r="U40" s="7" t="s">
        <v>9</v>
      </c>
      <c r="V40" s="7" t="s">
        <v>9</v>
      </c>
      <c r="W40" s="7" t="s">
        <v>9</v>
      </c>
      <c r="X40" s="7" t="s">
        <v>9</v>
      </c>
      <c r="Y40" s="7" t="s">
        <v>9</v>
      </c>
      <c r="Z40" s="7" t="s">
        <v>9</v>
      </c>
      <c r="AB40" s="10" t="s">
        <v>33</v>
      </c>
      <c r="AF40" s="1">
        <f>AF39-AF41</f>
        <v>165.76491357880602</v>
      </c>
      <c r="AI40" s="1">
        <v>0.48635937111179428</v>
      </c>
    </row>
    <row r="41" spans="1:35" x14ac:dyDescent="0.2">
      <c r="J41" s="10" t="s">
        <v>34</v>
      </c>
      <c r="K41" s="1">
        <f>K39*$Q$41</f>
        <v>170.68390905041755</v>
      </c>
      <c r="L41" s="1">
        <f>L39*Q41</f>
        <v>193.49713713014205</v>
      </c>
      <c r="N41" s="1">
        <f>N39*Q41</f>
        <v>41.911317518293224</v>
      </c>
      <c r="P41" s="1">
        <f>P39*$Q$13</f>
        <v>26.223531374730115</v>
      </c>
      <c r="Q41" s="1">
        <v>0.51364062888820572</v>
      </c>
      <c r="AB41" s="10" t="s">
        <v>34</v>
      </c>
      <c r="AF41" s="1">
        <f>AF39*AI41</f>
        <v>175.06313132937649</v>
      </c>
      <c r="AI41" s="1">
        <v>0.51364062888820572</v>
      </c>
    </row>
    <row r="43" spans="1:35" x14ac:dyDescent="0.2">
      <c r="C43" s="7" t="s">
        <v>5</v>
      </c>
      <c r="D43" s="1">
        <v>12.5</v>
      </c>
      <c r="F43" s="5" t="s">
        <v>12</v>
      </c>
      <c r="G43" s="5" t="s">
        <v>13</v>
      </c>
      <c r="H43" s="5" t="s">
        <v>14</v>
      </c>
      <c r="I43" s="5"/>
      <c r="K43" s="5"/>
      <c r="L43" s="5"/>
      <c r="M43" s="5"/>
      <c r="N43" s="5"/>
      <c r="O43" s="5"/>
      <c r="P43" s="5"/>
      <c r="Q43" s="5"/>
      <c r="R43" s="5"/>
      <c r="V43" s="3"/>
      <c r="W43" s="3"/>
      <c r="X43" s="3"/>
      <c r="Y43" s="18" t="s">
        <v>71</v>
      </c>
      <c r="Z43" s="3"/>
      <c r="AA43" s="3"/>
      <c r="AB43" s="3"/>
      <c r="AC43" s="3"/>
    </row>
    <row r="44" spans="1:35" x14ac:dyDescent="0.2">
      <c r="C44" s="7" t="s">
        <v>6</v>
      </c>
      <c r="D44" s="1">
        <v>10.96</v>
      </c>
      <c r="F44" s="5" t="s">
        <v>15</v>
      </c>
      <c r="G44" s="5" t="s">
        <v>16</v>
      </c>
      <c r="H44" s="5">
        <v>1</v>
      </c>
      <c r="I44" s="5">
        <v>2</v>
      </c>
      <c r="J44" s="5">
        <v>3</v>
      </c>
      <c r="K44" s="5">
        <v>4</v>
      </c>
      <c r="L44" s="5">
        <v>5</v>
      </c>
      <c r="M44" s="5">
        <v>6</v>
      </c>
      <c r="N44" s="5">
        <v>7</v>
      </c>
      <c r="O44" s="5">
        <v>8</v>
      </c>
      <c r="P44" s="5">
        <v>9</v>
      </c>
      <c r="Q44" s="5">
        <v>10</v>
      </c>
      <c r="R44" s="5">
        <v>12</v>
      </c>
      <c r="V44" s="3"/>
      <c r="W44" s="3"/>
      <c r="X44" s="3"/>
      <c r="Y44" s="3"/>
      <c r="Z44" s="3"/>
      <c r="AA44" s="3"/>
      <c r="AB44" s="3"/>
      <c r="AC44" s="3"/>
    </row>
    <row r="45" spans="1:35" x14ac:dyDescent="0.2">
      <c r="C45" s="7" t="s">
        <v>7</v>
      </c>
      <c r="D45" s="1">
        <v>9.36</v>
      </c>
      <c r="F45" s="5"/>
      <c r="G45" s="5"/>
      <c r="H45" s="5" t="s">
        <v>17</v>
      </c>
      <c r="I45" s="5"/>
      <c r="J45" s="5"/>
      <c r="K45" s="5"/>
      <c r="L45" s="5"/>
      <c r="M45" s="5"/>
      <c r="N45" s="5"/>
      <c r="O45" s="5"/>
      <c r="P45" s="5"/>
      <c r="Q45" s="5"/>
      <c r="R45" s="5"/>
      <c r="V45" s="3"/>
      <c r="W45" s="3"/>
      <c r="X45" s="19" t="s">
        <v>65</v>
      </c>
      <c r="AA45" s="19" t="s">
        <v>66</v>
      </c>
    </row>
    <row r="46" spans="1:35" x14ac:dyDescent="0.2">
      <c r="C46" s="7" t="s">
        <v>8</v>
      </c>
      <c r="D46" s="1">
        <v>7.82</v>
      </c>
      <c r="F46" s="5">
        <v>6</v>
      </c>
      <c r="G46" s="6">
        <v>0.222</v>
      </c>
      <c r="H46" s="6">
        <v>0.28000000000000003</v>
      </c>
      <c r="I46" s="6">
        <v>0.56999999999999995</v>
      </c>
      <c r="J46" s="6">
        <v>0.85</v>
      </c>
      <c r="K46" s="6">
        <v>1.1299999999999999</v>
      </c>
      <c r="L46" s="6">
        <v>1.41</v>
      </c>
      <c r="M46" s="6">
        <v>1.7</v>
      </c>
      <c r="N46" s="6">
        <v>1.98</v>
      </c>
      <c r="O46" s="6">
        <v>2.2599999999999998</v>
      </c>
      <c r="P46" s="6">
        <v>2.54</v>
      </c>
      <c r="Q46" s="6">
        <v>2.83</v>
      </c>
      <c r="R46" s="6">
        <v>3.39</v>
      </c>
      <c r="V46" s="19" t="s">
        <v>67</v>
      </c>
      <c r="W46" s="19"/>
      <c r="X46" s="19" t="s">
        <v>68</v>
      </c>
      <c r="Y46" s="19" t="s">
        <v>69</v>
      </c>
      <c r="Z46" s="19" t="s">
        <v>70</v>
      </c>
      <c r="AA46" s="19" t="s">
        <v>68</v>
      </c>
      <c r="AB46" s="19" t="s">
        <v>69</v>
      </c>
      <c r="AC46" s="19" t="s">
        <v>70</v>
      </c>
    </row>
    <row r="47" spans="1:35" x14ac:dyDescent="0.2">
      <c r="C47" s="7" t="s">
        <v>9</v>
      </c>
      <c r="D47" s="1">
        <v>6.28</v>
      </c>
      <c r="F47" s="5">
        <v>8</v>
      </c>
      <c r="G47" s="6">
        <v>0.39500000000000002</v>
      </c>
      <c r="H47" s="6">
        <v>0.5</v>
      </c>
      <c r="I47" s="6">
        <v>1.01</v>
      </c>
      <c r="J47" s="6">
        <v>1.51</v>
      </c>
      <c r="K47" s="6">
        <v>2.0099999999999998</v>
      </c>
      <c r="L47" s="6">
        <v>2.5099999999999998</v>
      </c>
      <c r="M47" s="6">
        <v>3.02</v>
      </c>
      <c r="N47" s="6">
        <v>3.52</v>
      </c>
      <c r="O47" s="6">
        <v>4.0199999999999996</v>
      </c>
      <c r="P47" s="6">
        <v>4.5199999999999996</v>
      </c>
      <c r="Q47" s="6">
        <v>5.03</v>
      </c>
      <c r="R47" s="6">
        <v>6.03</v>
      </c>
      <c r="V47" s="19">
        <v>5</v>
      </c>
      <c r="W47" s="19" t="s">
        <v>22</v>
      </c>
      <c r="X47" s="19"/>
      <c r="Y47" s="19">
        <f t="shared" ref="Y47:Y48" si="4">K8</f>
        <v>-104.53477026401308</v>
      </c>
      <c r="Z47" s="20">
        <f>ABS(Y47)</f>
        <v>104.53477026401308</v>
      </c>
      <c r="AA47" s="19">
        <f t="shared" ref="AA47:AB48" si="5">AF8</f>
        <v>-106.45454645408294</v>
      </c>
      <c r="AB47" s="19">
        <f t="shared" si="5"/>
        <v>-106.45454645408294</v>
      </c>
      <c r="AC47" s="1">
        <f>MAX(ABS(AA48)+ABS(AB47),ABS(AA47)+(AB48))</f>
        <v>160.26252184324528</v>
      </c>
    </row>
    <row r="48" spans="1:35" x14ac:dyDescent="0.2">
      <c r="C48" s="7" t="s">
        <v>10</v>
      </c>
      <c r="D48" s="1">
        <v>4.62</v>
      </c>
      <c r="F48" s="5">
        <v>10</v>
      </c>
      <c r="G48" s="6">
        <v>0.61699999999999999</v>
      </c>
      <c r="H48" s="6">
        <v>0.79</v>
      </c>
      <c r="I48" s="6">
        <v>1.57</v>
      </c>
      <c r="J48" s="6">
        <v>2.36</v>
      </c>
      <c r="K48" s="6">
        <v>3.14</v>
      </c>
      <c r="L48" s="6">
        <v>3.93</v>
      </c>
      <c r="M48" s="6">
        <v>4.71</v>
      </c>
      <c r="N48" s="6">
        <v>5.5</v>
      </c>
      <c r="O48" s="6">
        <v>6.28</v>
      </c>
      <c r="P48" s="6">
        <v>7.07</v>
      </c>
      <c r="Q48" s="6">
        <v>7.85</v>
      </c>
      <c r="R48" s="6">
        <v>9.42</v>
      </c>
      <c r="V48" s="19"/>
      <c r="W48" s="19" t="s">
        <v>23</v>
      </c>
      <c r="X48" s="19"/>
      <c r="Y48" s="19">
        <f t="shared" si="4"/>
        <v>79.202529516660647</v>
      </c>
      <c r="Z48" s="21"/>
      <c r="AA48" s="19">
        <f t="shared" si="5"/>
        <v>53.807975389162323</v>
      </c>
      <c r="AB48" s="19">
        <f t="shared" si="5"/>
        <v>53.807975389162323</v>
      </c>
    </row>
    <row r="49" spans="3:29" x14ac:dyDescent="0.2">
      <c r="C49" s="7" t="s">
        <v>11</v>
      </c>
      <c r="D49" s="1">
        <v>3.08</v>
      </c>
      <c r="F49" s="5">
        <v>12</v>
      </c>
      <c r="G49" s="6">
        <v>0.88800000000000001</v>
      </c>
      <c r="H49" s="6">
        <v>1.1299999999999999</v>
      </c>
      <c r="I49" s="6">
        <v>2.2599999999999998</v>
      </c>
      <c r="J49" s="6">
        <v>3.39</v>
      </c>
      <c r="K49" s="6">
        <v>4.5199999999999996</v>
      </c>
      <c r="L49" s="6">
        <v>5.65</v>
      </c>
      <c r="M49" s="6">
        <v>6.79</v>
      </c>
      <c r="N49" s="6">
        <v>7.92</v>
      </c>
      <c r="O49" s="6">
        <v>9.0500000000000007</v>
      </c>
      <c r="P49" s="6">
        <v>10.18</v>
      </c>
      <c r="Q49" s="6">
        <v>11.31</v>
      </c>
      <c r="R49" s="6">
        <v>13.57</v>
      </c>
      <c r="V49" s="19">
        <v>4</v>
      </c>
      <c r="W49" s="19" t="s">
        <v>22</v>
      </c>
      <c r="X49" s="19"/>
      <c r="Y49" s="19">
        <f t="shared" ref="Y49:Y50" si="6">K15</f>
        <v>-192.26651826713402</v>
      </c>
      <c r="Z49" s="20">
        <f>ABS(Y49)</f>
        <v>192.26651826713402</v>
      </c>
      <c r="AA49" s="19">
        <f t="shared" ref="AA49:AB50" si="7">AF15</f>
        <v>-131.07605785082905</v>
      </c>
      <c r="AB49" s="19">
        <f t="shared" si="7"/>
        <v>-131.07605785082905</v>
      </c>
      <c r="AC49" s="1">
        <f>MAX(ABS(AA50)+ABS(AB49),ABS(AA49)+(AB50))</f>
        <v>228.35595630265746</v>
      </c>
    </row>
    <row r="50" spans="3:29" x14ac:dyDescent="0.2">
      <c r="F50" s="5">
        <v>14</v>
      </c>
      <c r="G50" s="6">
        <v>1.208</v>
      </c>
      <c r="H50" s="6">
        <v>1.54</v>
      </c>
      <c r="I50" s="6">
        <v>3.08</v>
      </c>
      <c r="J50" s="6">
        <v>4.62</v>
      </c>
      <c r="K50" s="6">
        <v>6.16</v>
      </c>
      <c r="L50" s="6">
        <v>7.7</v>
      </c>
      <c r="M50" s="6">
        <v>9.24</v>
      </c>
      <c r="N50" s="6">
        <v>10.78</v>
      </c>
      <c r="O50" s="6">
        <v>12.32</v>
      </c>
      <c r="P50" s="6">
        <v>13.85</v>
      </c>
      <c r="Q50" s="6">
        <v>15.39</v>
      </c>
      <c r="R50" s="6">
        <v>18.47</v>
      </c>
      <c r="V50" s="19"/>
      <c r="W50" s="19" t="s">
        <v>23</v>
      </c>
      <c r="X50" s="19"/>
      <c r="Y50" s="19">
        <f t="shared" si="6"/>
        <v>128.63914180553675</v>
      </c>
      <c r="Z50" s="21"/>
      <c r="AA50" s="19">
        <f t="shared" si="7"/>
        <v>97.279898451828416</v>
      </c>
      <c r="AB50" s="19">
        <f t="shared" si="7"/>
        <v>97.279898451828416</v>
      </c>
    </row>
    <row r="51" spans="3:29" x14ac:dyDescent="0.2">
      <c r="F51" s="5">
        <v>16</v>
      </c>
      <c r="G51" s="6">
        <v>1.5780000000000001</v>
      </c>
      <c r="H51" s="6">
        <v>2.0099999999999998</v>
      </c>
      <c r="I51" s="6">
        <v>4.0199999999999996</v>
      </c>
      <c r="J51" s="6">
        <v>6.03</v>
      </c>
      <c r="K51" s="6">
        <v>8.0399999999999991</v>
      </c>
      <c r="L51" s="6">
        <v>10.050000000000001</v>
      </c>
      <c r="M51" s="6">
        <v>12.06</v>
      </c>
      <c r="N51" s="6">
        <v>14.07</v>
      </c>
      <c r="O51" s="6">
        <v>16.079999999999998</v>
      </c>
      <c r="P51" s="6">
        <v>18.100000000000001</v>
      </c>
      <c r="Q51" s="6">
        <v>20.11</v>
      </c>
      <c r="R51" s="6">
        <v>24.13</v>
      </c>
      <c r="V51" s="19">
        <v>3</v>
      </c>
      <c r="W51" s="19" t="s">
        <v>22</v>
      </c>
      <c r="X51" s="19"/>
      <c r="Y51" s="19">
        <f t="shared" ref="Y51:Y52" si="8">K22</f>
        <v>-255.01740165655102</v>
      </c>
      <c r="Z51" s="20">
        <f>ABS(Y51)</f>
        <v>255.01740165655102</v>
      </c>
      <c r="AA51" s="19">
        <f t="shared" ref="AA51:AB52" si="9">AF22</f>
        <v>-131.0877095800702</v>
      </c>
      <c r="AB51" s="19">
        <f t="shared" si="9"/>
        <v>-131.0877095800702</v>
      </c>
      <c r="AC51" s="1">
        <f>MAX(ABS(AA52)+ABS(AB51),ABS(AA51)+(AB52))</f>
        <v>262.17541916014039</v>
      </c>
    </row>
    <row r="52" spans="3:29" x14ac:dyDescent="0.2">
      <c r="C52" s="7" t="s">
        <v>18</v>
      </c>
      <c r="D52" s="8">
        <f>K50+I53</f>
        <v>12.440000000000001</v>
      </c>
      <c r="F52" s="5">
        <v>18</v>
      </c>
      <c r="G52" s="6">
        <v>1.998</v>
      </c>
      <c r="H52" s="6">
        <v>2.54</v>
      </c>
      <c r="I52" s="6">
        <v>5.09</v>
      </c>
      <c r="J52" s="6">
        <v>7.63</v>
      </c>
      <c r="K52" s="6">
        <v>10.18</v>
      </c>
      <c r="L52" s="6">
        <v>12.72</v>
      </c>
      <c r="M52" s="6">
        <v>15.27</v>
      </c>
      <c r="N52" s="6">
        <v>17.809999999999999</v>
      </c>
      <c r="O52" s="6">
        <v>20.36</v>
      </c>
      <c r="P52" s="6">
        <v>22.9</v>
      </c>
      <c r="Q52" s="6">
        <v>25.45</v>
      </c>
      <c r="R52" s="6">
        <v>30.54</v>
      </c>
      <c r="V52" s="19"/>
      <c r="W52" s="19" t="s">
        <v>23</v>
      </c>
      <c r="X52" s="19"/>
      <c r="Y52" s="19">
        <f t="shared" si="8"/>
        <v>128.62743667180891</v>
      </c>
      <c r="Z52" s="21"/>
      <c r="AA52" s="19">
        <f t="shared" si="9"/>
        <v>131.0877095800702</v>
      </c>
      <c r="AB52" s="19">
        <f t="shared" si="9"/>
        <v>131.0877095800702</v>
      </c>
    </row>
    <row r="53" spans="3:29" x14ac:dyDescent="0.2">
      <c r="C53" s="7" t="s">
        <v>19</v>
      </c>
      <c r="D53" s="8">
        <f>J50+H53</f>
        <v>7.76</v>
      </c>
      <c r="F53" s="5">
        <v>20</v>
      </c>
      <c r="G53" s="6">
        <v>2.4660000000000002</v>
      </c>
      <c r="H53" s="6">
        <v>3.14</v>
      </c>
      <c r="I53" s="6">
        <v>6.28</v>
      </c>
      <c r="J53" s="6">
        <v>9.42</v>
      </c>
      <c r="K53" s="6">
        <v>12.57</v>
      </c>
      <c r="L53" s="6">
        <v>15.71</v>
      </c>
      <c r="M53" s="6">
        <v>18.850000000000001</v>
      </c>
      <c r="N53" s="6">
        <v>21.99</v>
      </c>
      <c r="O53" s="6">
        <v>25.13</v>
      </c>
      <c r="P53" s="6">
        <v>28.27</v>
      </c>
      <c r="Q53" s="6">
        <v>31.42</v>
      </c>
      <c r="R53" s="6">
        <v>37.700000000000003</v>
      </c>
      <c r="V53" s="19">
        <v>2</v>
      </c>
      <c r="W53" s="19" t="s">
        <v>22</v>
      </c>
      <c r="X53" s="19"/>
      <c r="Y53" s="19">
        <f t="shared" ref="Y53:Y54" si="10">K29</f>
        <v>-255.61707401994451</v>
      </c>
      <c r="Z53" s="20">
        <f>ABS(Y53)</f>
        <v>255.61707401994451</v>
      </c>
      <c r="AA53" s="19">
        <f t="shared" ref="AA53:AB54" si="11">AF29</f>
        <v>-131.0877095800702</v>
      </c>
      <c r="AB53" s="19">
        <f t="shared" si="11"/>
        <v>-131.0877095800702</v>
      </c>
      <c r="AC53" s="1">
        <f>MAX(ABS(AA54)+ABS(AB53),ABS(AA53)+(AB54))</f>
        <v>262.17541916014039</v>
      </c>
    </row>
    <row r="54" spans="3:29" x14ac:dyDescent="0.2">
      <c r="C54" s="7" t="s">
        <v>20</v>
      </c>
      <c r="D54" s="8">
        <f>K50</f>
        <v>6.16</v>
      </c>
      <c r="F54" s="5">
        <v>22</v>
      </c>
      <c r="G54" s="6">
        <v>2.984</v>
      </c>
      <c r="H54" s="6">
        <v>3.8</v>
      </c>
      <c r="I54" s="6">
        <v>7.6</v>
      </c>
      <c r="J54" s="6">
        <v>11.4</v>
      </c>
      <c r="K54" s="6">
        <v>15.21</v>
      </c>
      <c r="L54" s="6">
        <v>19.010000000000002</v>
      </c>
      <c r="M54" s="6">
        <v>22.81</v>
      </c>
      <c r="N54" s="6">
        <v>26.61</v>
      </c>
      <c r="O54" s="6">
        <v>30.41</v>
      </c>
      <c r="P54" s="6">
        <v>34.21</v>
      </c>
      <c r="Q54" s="6">
        <v>38.01</v>
      </c>
      <c r="R54" s="6">
        <v>45.62</v>
      </c>
      <c r="V54" s="19"/>
      <c r="W54" s="19" t="s">
        <v>23</v>
      </c>
      <c r="X54" s="19"/>
      <c r="Y54" s="19">
        <f t="shared" si="10"/>
        <v>161.19800412836747</v>
      </c>
      <c r="Z54" s="21"/>
      <c r="AA54" s="19">
        <f t="shared" si="11"/>
        <v>131.0877095800702</v>
      </c>
      <c r="AB54" s="19">
        <f t="shared" si="11"/>
        <v>131.0877095800702</v>
      </c>
    </row>
    <row r="55" spans="3:29" x14ac:dyDescent="0.2">
      <c r="C55" s="7" t="s">
        <v>21</v>
      </c>
      <c r="D55" s="8">
        <f>K50+H53</f>
        <v>9.3000000000000007</v>
      </c>
      <c r="F55" s="5">
        <v>24</v>
      </c>
      <c r="G55" s="6">
        <v>3.5510000000000002</v>
      </c>
      <c r="H55" s="6">
        <v>4.5199999999999996</v>
      </c>
      <c r="I55" s="6">
        <v>9.0500000000000007</v>
      </c>
      <c r="J55" s="6">
        <v>13.57</v>
      </c>
      <c r="K55" s="6">
        <v>18.100000000000001</v>
      </c>
      <c r="L55" s="6">
        <v>22.62</v>
      </c>
      <c r="M55" s="6">
        <v>27.14</v>
      </c>
      <c r="N55" s="6">
        <v>31.67</v>
      </c>
      <c r="O55" s="6">
        <v>36.19</v>
      </c>
      <c r="P55" s="6">
        <v>40.72</v>
      </c>
      <c r="Q55" s="6">
        <v>45.24</v>
      </c>
      <c r="R55" s="6">
        <v>54.29</v>
      </c>
      <c r="V55" s="19">
        <v>1</v>
      </c>
      <c r="W55" s="19" t="s">
        <v>22</v>
      </c>
      <c r="X55" s="19"/>
      <c r="Y55" s="19">
        <f t="shared" ref="Y55:Y56" si="12">K36</f>
        <v>-255.61707401994451</v>
      </c>
      <c r="Z55" s="20">
        <f>ABS(Y55)</f>
        <v>255.61707401994451</v>
      </c>
      <c r="AA55" s="19">
        <f t="shared" ref="AA55:AB56" si="13">AF36</f>
        <v>-131.0877095800702</v>
      </c>
      <c r="AB55" s="19">
        <f t="shared" si="13"/>
        <v>-131.0877095800702</v>
      </c>
      <c r="AC55" s="1">
        <f>MAX(ABS(AA56)+ABS(AB55),ABS(AA55)+(AB56))</f>
        <v>262.17541916014039</v>
      </c>
    </row>
    <row r="56" spans="3:29" x14ac:dyDescent="0.2">
      <c r="F56" s="5">
        <v>25</v>
      </c>
      <c r="G56" s="6">
        <v>3.8530000000000002</v>
      </c>
      <c r="H56" s="6">
        <v>4.91</v>
      </c>
      <c r="I56" s="6">
        <v>9.82</v>
      </c>
      <c r="J56" s="6">
        <v>14.73</v>
      </c>
      <c r="K56" s="6">
        <v>19.63</v>
      </c>
      <c r="L56" s="6">
        <v>24.54</v>
      </c>
      <c r="M56" s="6">
        <v>29.45</v>
      </c>
      <c r="N56" s="6">
        <v>34.36</v>
      </c>
      <c r="O56" s="6">
        <v>39.270000000000003</v>
      </c>
      <c r="P56" s="6">
        <v>44.18</v>
      </c>
      <c r="Q56" s="6">
        <v>49.09</v>
      </c>
      <c r="R56" s="6">
        <v>58.9</v>
      </c>
      <c r="V56" s="19"/>
      <c r="W56" s="19" t="s">
        <v>23</v>
      </c>
      <c r="X56" s="19"/>
      <c r="Y56" s="19">
        <f t="shared" si="12"/>
        <v>161.19800412836747</v>
      </c>
      <c r="Z56" s="21"/>
      <c r="AA56" s="19">
        <f t="shared" si="13"/>
        <v>131.0877095800702</v>
      </c>
      <c r="AB56" s="19">
        <f t="shared" si="13"/>
        <v>131.0877095800702</v>
      </c>
    </row>
    <row r="57" spans="3:29" x14ac:dyDescent="0.2">
      <c r="F57" s="5">
        <v>26</v>
      </c>
      <c r="G57" s="6">
        <v>4.1680000000000001</v>
      </c>
      <c r="H57" s="6">
        <v>5.31</v>
      </c>
      <c r="I57" s="6">
        <v>10.62</v>
      </c>
      <c r="J57" s="6">
        <v>15.93</v>
      </c>
      <c r="K57" s="6">
        <v>21.24</v>
      </c>
      <c r="L57" s="6">
        <v>26.55</v>
      </c>
      <c r="M57" s="6">
        <v>31.86</v>
      </c>
      <c r="N57" s="6">
        <v>37.17</v>
      </c>
      <c r="O57" s="6">
        <v>42.47</v>
      </c>
      <c r="P57" s="6">
        <v>47.78</v>
      </c>
      <c r="Q57" s="6">
        <v>53.09</v>
      </c>
      <c r="R57" s="6">
        <v>63.71</v>
      </c>
    </row>
    <row r="58" spans="3:29" x14ac:dyDescent="0.2">
      <c r="F58" s="5">
        <v>28</v>
      </c>
      <c r="G58" s="6">
        <v>4.8339999999999996</v>
      </c>
      <c r="H58" s="6">
        <v>6.16</v>
      </c>
      <c r="I58" s="6">
        <v>12.32</v>
      </c>
      <c r="J58" s="6">
        <v>18.47</v>
      </c>
      <c r="K58" s="6">
        <v>24.63</v>
      </c>
      <c r="L58" s="6">
        <v>30.79</v>
      </c>
      <c r="M58" s="6">
        <v>36.950000000000003</v>
      </c>
      <c r="N58" s="6">
        <v>43.1</v>
      </c>
      <c r="O58" s="6">
        <v>49.26</v>
      </c>
      <c r="P58" s="6">
        <v>55.42</v>
      </c>
      <c r="Q58" s="6">
        <v>61.58</v>
      </c>
      <c r="R58" s="6">
        <v>73.89</v>
      </c>
    </row>
    <row r="59" spans="3:29" x14ac:dyDescent="0.2">
      <c r="F59" s="5">
        <v>30</v>
      </c>
      <c r="G59" s="6">
        <v>5.5490000000000004</v>
      </c>
      <c r="H59" s="6">
        <v>7.07</v>
      </c>
      <c r="I59" s="6">
        <v>14.14</v>
      </c>
      <c r="J59" s="6">
        <v>21.21</v>
      </c>
      <c r="K59" s="6">
        <v>28.27</v>
      </c>
      <c r="L59" s="6">
        <v>35.340000000000003</v>
      </c>
      <c r="M59" s="6">
        <v>42.41</v>
      </c>
      <c r="N59" s="6">
        <v>49.48</v>
      </c>
      <c r="O59" s="6">
        <v>56.55</v>
      </c>
      <c r="P59" s="6">
        <v>63.62</v>
      </c>
      <c r="Q59" s="6">
        <v>70.69</v>
      </c>
      <c r="R59" s="6">
        <v>84.82</v>
      </c>
    </row>
    <row r="60" spans="3:29" x14ac:dyDescent="0.2">
      <c r="F60" s="5">
        <v>32</v>
      </c>
      <c r="G60" s="6">
        <v>6.3129999999999997</v>
      </c>
      <c r="H60" s="6">
        <v>8.0399999999999991</v>
      </c>
      <c r="I60" s="6">
        <v>16.079999999999998</v>
      </c>
      <c r="J60" s="6">
        <v>21.13</v>
      </c>
      <c r="K60" s="6">
        <v>32.17</v>
      </c>
      <c r="L60" s="6">
        <v>40.21</v>
      </c>
      <c r="M60" s="6">
        <v>48.25</v>
      </c>
      <c r="N60" s="6">
        <v>56.3</v>
      </c>
      <c r="O60" s="6">
        <v>64.34</v>
      </c>
      <c r="P60" s="6">
        <v>72.38</v>
      </c>
      <c r="Q60" s="6">
        <v>80.42</v>
      </c>
      <c r="R60" s="6">
        <v>96.51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6"/>
  <sheetViews>
    <sheetView workbookViewId="0">
      <selection activeCell="F19" sqref="F19"/>
    </sheetView>
  </sheetViews>
  <sheetFormatPr defaultRowHeight="15" x14ac:dyDescent="0.25"/>
  <sheetData>
    <row r="1" spans="1:72" x14ac:dyDescent="0.25">
      <c r="A1" t="s">
        <v>35</v>
      </c>
      <c r="C1">
        <v>1</v>
      </c>
      <c r="L1" s="13">
        <v>14</v>
      </c>
      <c r="M1" s="1">
        <v>18</v>
      </c>
      <c r="N1" s="1">
        <v>18</v>
      </c>
      <c r="O1" s="1">
        <v>22</v>
      </c>
      <c r="P1" s="1">
        <v>22</v>
      </c>
      <c r="Q1" s="1">
        <v>26</v>
      </c>
      <c r="S1" t="s">
        <v>35</v>
      </c>
      <c r="U1">
        <v>1</v>
      </c>
      <c r="AD1" s="1">
        <v>14</v>
      </c>
      <c r="AE1" s="15">
        <v>18</v>
      </c>
      <c r="AF1" s="13">
        <v>18</v>
      </c>
      <c r="AG1" s="1">
        <v>22</v>
      </c>
      <c r="AH1" s="1">
        <v>22</v>
      </c>
      <c r="AI1" s="1">
        <v>26</v>
      </c>
      <c r="AK1" t="s">
        <v>35</v>
      </c>
      <c r="AM1">
        <v>1</v>
      </c>
      <c r="AV1" s="1">
        <v>14</v>
      </c>
      <c r="AW1" s="1">
        <v>18</v>
      </c>
      <c r="AX1" s="1">
        <v>18</v>
      </c>
      <c r="AY1" s="13">
        <v>22</v>
      </c>
      <c r="AZ1" s="13">
        <v>22</v>
      </c>
      <c r="BA1" s="1">
        <v>26</v>
      </c>
      <c r="BD1" t="s">
        <v>35</v>
      </c>
      <c r="BF1">
        <v>1</v>
      </c>
      <c r="BO1" s="1">
        <v>14</v>
      </c>
      <c r="BP1" s="1">
        <v>18</v>
      </c>
      <c r="BQ1" s="1">
        <v>18</v>
      </c>
      <c r="BR1" s="1">
        <v>22</v>
      </c>
      <c r="BS1" s="1">
        <v>22</v>
      </c>
      <c r="BT1" s="13">
        <v>26</v>
      </c>
    </row>
    <row r="2" spans="1:72" x14ac:dyDescent="0.25">
      <c r="J2" t="s">
        <v>36</v>
      </c>
      <c r="L2" s="14" t="s">
        <v>18</v>
      </c>
      <c r="M2" s="7" t="s">
        <v>19</v>
      </c>
      <c r="N2" s="7" t="s">
        <v>19</v>
      </c>
      <c r="O2" s="7" t="s">
        <v>10</v>
      </c>
      <c r="P2" s="7" t="s">
        <v>10</v>
      </c>
      <c r="Q2" s="7" t="s">
        <v>10</v>
      </c>
      <c r="AB2" t="s">
        <v>36</v>
      </c>
      <c r="AD2" s="7" t="s">
        <v>18</v>
      </c>
      <c r="AE2" s="7" t="s">
        <v>19</v>
      </c>
      <c r="AF2" s="7" t="s">
        <v>19</v>
      </c>
      <c r="AG2" s="7" t="s">
        <v>10</v>
      </c>
      <c r="AH2" s="7" t="s">
        <v>10</v>
      </c>
      <c r="AI2" s="7" t="s">
        <v>10</v>
      </c>
      <c r="AT2" t="s">
        <v>36</v>
      </c>
      <c r="AV2" s="7" t="s">
        <v>18</v>
      </c>
      <c r="AW2" s="7" t="s">
        <v>19</v>
      </c>
      <c r="AX2" s="7" t="s">
        <v>19</v>
      </c>
      <c r="AY2" s="14" t="s">
        <v>10</v>
      </c>
      <c r="AZ2" s="14" t="s">
        <v>10</v>
      </c>
      <c r="BA2" s="7" t="s">
        <v>10</v>
      </c>
      <c r="BM2" t="s">
        <v>36</v>
      </c>
      <c r="BO2" s="7" t="s">
        <v>18</v>
      </c>
      <c r="BP2" s="7" t="s">
        <v>19</v>
      </c>
      <c r="BQ2" s="7" t="s">
        <v>19</v>
      </c>
      <c r="BR2" s="7" t="s">
        <v>10</v>
      </c>
      <c r="BS2" s="7" t="s">
        <v>10</v>
      </c>
      <c r="BT2" s="14" t="s">
        <v>10</v>
      </c>
    </row>
    <row r="3" spans="1:72" x14ac:dyDescent="0.25">
      <c r="A3" t="s">
        <v>37</v>
      </c>
      <c r="B3">
        <v>30</v>
      </c>
      <c r="C3" t="s">
        <v>38</v>
      </c>
      <c r="E3" t="s">
        <v>39</v>
      </c>
      <c r="F3">
        <v>391.3</v>
      </c>
      <c r="G3" t="s">
        <v>40</v>
      </c>
      <c r="I3" t="s">
        <v>41</v>
      </c>
      <c r="J3" t="s">
        <v>4</v>
      </c>
      <c r="L3" s="14" t="s">
        <v>19</v>
      </c>
      <c r="M3" s="7" t="s">
        <v>20</v>
      </c>
      <c r="N3" s="7" t="s">
        <v>20</v>
      </c>
      <c r="O3" s="7" t="s">
        <v>10</v>
      </c>
      <c r="P3" s="7" t="s">
        <v>10</v>
      </c>
      <c r="Q3" s="7" t="s">
        <v>10</v>
      </c>
      <c r="S3" t="s">
        <v>37</v>
      </c>
      <c r="T3">
        <v>60</v>
      </c>
      <c r="U3" t="s">
        <v>38</v>
      </c>
      <c r="W3" t="s">
        <v>39</v>
      </c>
      <c r="X3">
        <v>391.3</v>
      </c>
      <c r="Y3" t="s">
        <v>40</v>
      </c>
      <c r="AA3" t="s">
        <v>41</v>
      </c>
      <c r="AB3" t="s">
        <v>4</v>
      </c>
      <c r="AD3" s="7" t="s">
        <v>19</v>
      </c>
      <c r="AE3" s="7" t="s">
        <v>20</v>
      </c>
      <c r="AF3" s="7" t="s">
        <v>20</v>
      </c>
      <c r="AG3" s="7" t="s">
        <v>10</v>
      </c>
      <c r="AH3" s="7" t="s">
        <v>10</v>
      </c>
      <c r="AI3" s="7" t="s">
        <v>10</v>
      </c>
      <c r="AK3" t="s">
        <v>37</v>
      </c>
      <c r="AL3">
        <v>60</v>
      </c>
      <c r="AM3" t="s">
        <v>38</v>
      </c>
      <c r="AO3" t="s">
        <v>39</v>
      </c>
      <c r="AP3">
        <v>391.3</v>
      </c>
      <c r="AQ3" t="s">
        <v>40</v>
      </c>
      <c r="AS3" t="s">
        <v>41</v>
      </c>
      <c r="AT3" t="s">
        <v>4</v>
      </c>
      <c r="AV3" s="7" t="s">
        <v>19</v>
      </c>
      <c r="AW3" s="7" t="s">
        <v>20</v>
      </c>
      <c r="AX3" s="7" t="s">
        <v>20</v>
      </c>
      <c r="AY3" s="14" t="s">
        <v>10</v>
      </c>
      <c r="AZ3" s="14" t="s">
        <v>10</v>
      </c>
      <c r="BA3" s="7" t="s">
        <v>10</v>
      </c>
      <c r="BD3" t="s">
        <v>37</v>
      </c>
      <c r="BE3">
        <v>60</v>
      </c>
      <c r="BF3" t="s">
        <v>38</v>
      </c>
      <c r="BH3" t="s">
        <v>39</v>
      </c>
      <c r="BI3">
        <v>391.3</v>
      </c>
      <c r="BJ3" t="s">
        <v>40</v>
      </c>
      <c r="BL3" t="s">
        <v>41</v>
      </c>
      <c r="BM3" t="s">
        <v>4</v>
      </c>
      <c r="BO3" s="7" t="s">
        <v>19</v>
      </c>
      <c r="BP3" s="7" t="s">
        <v>20</v>
      </c>
      <c r="BQ3" s="7" t="s">
        <v>20</v>
      </c>
      <c r="BR3" s="7" t="s">
        <v>10</v>
      </c>
      <c r="BS3" s="7" t="s">
        <v>10</v>
      </c>
      <c r="BT3" s="14" t="s">
        <v>10</v>
      </c>
    </row>
    <row r="4" spans="1:72" x14ac:dyDescent="0.25">
      <c r="A4" t="s">
        <v>42</v>
      </c>
      <c r="B4">
        <v>60</v>
      </c>
      <c r="C4" t="s">
        <v>38</v>
      </c>
      <c r="E4" t="s">
        <v>43</v>
      </c>
      <c r="F4">
        <v>14.17</v>
      </c>
      <c r="G4" t="s">
        <v>40</v>
      </c>
      <c r="H4" t="s">
        <v>5</v>
      </c>
      <c r="I4">
        <v>12.5</v>
      </c>
      <c r="S4" t="s">
        <v>42</v>
      </c>
      <c r="T4">
        <v>22</v>
      </c>
      <c r="U4" t="s">
        <v>38</v>
      </c>
      <c r="W4" t="s">
        <v>43</v>
      </c>
      <c r="X4">
        <v>14.17</v>
      </c>
      <c r="Y4" t="s">
        <v>40</v>
      </c>
      <c r="Z4" t="s">
        <v>5</v>
      </c>
      <c r="AA4">
        <v>12.5</v>
      </c>
      <c r="AK4" t="s">
        <v>42</v>
      </c>
      <c r="AL4">
        <v>22</v>
      </c>
      <c r="AM4" t="s">
        <v>38</v>
      </c>
      <c r="AO4" t="s">
        <v>43</v>
      </c>
      <c r="AP4">
        <v>14.17</v>
      </c>
      <c r="AQ4" t="s">
        <v>40</v>
      </c>
      <c r="AR4" t="s">
        <v>5</v>
      </c>
      <c r="AS4">
        <v>12.5</v>
      </c>
      <c r="BD4" t="s">
        <v>42</v>
      </c>
      <c r="BE4">
        <v>22</v>
      </c>
      <c r="BF4" t="s">
        <v>38</v>
      </c>
      <c r="BH4" t="s">
        <v>43</v>
      </c>
      <c r="BI4">
        <v>14.17</v>
      </c>
      <c r="BJ4" t="s">
        <v>40</v>
      </c>
      <c r="BK4" t="s">
        <v>5</v>
      </c>
      <c r="BL4">
        <v>12.5</v>
      </c>
    </row>
    <row r="5" spans="1:72" x14ac:dyDescent="0.25">
      <c r="A5" t="s">
        <v>44</v>
      </c>
      <c r="B5">
        <v>4</v>
      </c>
      <c r="C5" t="s">
        <v>38</v>
      </c>
      <c r="H5" t="s">
        <v>6</v>
      </c>
      <c r="I5">
        <v>10.96</v>
      </c>
      <c r="S5" t="s">
        <v>44</v>
      </c>
      <c r="T5">
        <v>4</v>
      </c>
      <c r="U5" t="s">
        <v>38</v>
      </c>
      <c r="Z5" t="s">
        <v>6</v>
      </c>
      <c r="AA5">
        <v>10.96</v>
      </c>
      <c r="AK5" t="s">
        <v>44</v>
      </c>
      <c r="AL5">
        <v>4</v>
      </c>
      <c r="AM5" t="s">
        <v>38</v>
      </c>
      <c r="AR5" t="s">
        <v>6</v>
      </c>
      <c r="AS5">
        <v>10.96</v>
      </c>
      <c r="BD5" t="s">
        <v>44</v>
      </c>
      <c r="BE5">
        <v>4</v>
      </c>
      <c r="BF5" t="s">
        <v>38</v>
      </c>
      <c r="BK5" t="s">
        <v>6</v>
      </c>
      <c r="BL5">
        <v>10.96</v>
      </c>
    </row>
    <row r="6" spans="1:72" x14ac:dyDescent="0.25">
      <c r="A6" t="s">
        <v>45</v>
      </c>
      <c r="B6">
        <f>B4-B5</f>
        <v>56</v>
      </c>
      <c r="C6" t="s">
        <v>38</v>
      </c>
      <c r="H6" t="s">
        <v>7</v>
      </c>
      <c r="I6">
        <v>9.36</v>
      </c>
      <c r="S6" t="s">
        <v>45</v>
      </c>
      <c r="T6">
        <f>T4-T5</f>
        <v>18</v>
      </c>
      <c r="U6" t="s">
        <v>38</v>
      </c>
      <c r="Z6" t="s">
        <v>7</v>
      </c>
      <c r="AA6">
        <v>9.36</v>
      </c>
      <c r="AK6" t="s">
        <v>45</v>
      </c>
      <c r="AL6">
        <f>AL4-AL5</f>
        <v>18</v>
      </c>
      <c r="AM6" t="s">
        <v>38</v>
      </c>
      <c r="AR6" t="s">
        <v>7</v>
      </c>
      <c r="AS6">
        <v>9.36</v>
      </c>
      <c r="BD6" t="s">
        <v>45</v>
      </c>
      <c r="BE6">
        <f>BE4-BE5</f>
        <v>18</v>
      </c>
      <c r="BF6" t="s">
        <v>38</v>
      </c>
      <c r="BK6" t="s">
        <v>7</v>
      </c>
      <c r="BL6">
        <v>9.36</v>
      </c>
    </row>
    <row r="7" spans="1:72" x14ac:dyDescent="0.25">
      <c r="H7" t="s">
        <v>8</v>
      </c>
      <c r="I7">
        <v>7.82</v>
      </c>
      <c r="Z7" t="s">
        <v>8</v>
      </c>
      <c r="AA7">
        <v>7.82</v>
      </c>
      <c r="AR7" t="s">
        <v>8</v>
      </c>
      <c r="AS7">
        <v>7.82</v>
      </c>
      <c r="BK7" t="s">
        <v>8</v>
      </c>
      <c r="BL7">
        <v>7.82</v>
      </c>
    </row>
    <row r="8" spans="1:72" x14ac:dyDescent="0.25">
      <c r="H8" t="s">
        <v>9</v>
      </c>
      <c r="I8">
        <v>6.28</v>
      </c>
      <c r="Z8" t="s">
        <v>9</v>
      </c>
      <c r="AA8">
        <v>6.28</v>
      </c>
      <c r="AR8" t="s">
        <v>9</v>
      </c>
      <c r="AS8">
        <v>6.28</v>
      </c>
      <c r="BK8" t="s">
        <v>9</v>
      </c>
      <c r="BL8">
        <v>6.28</v>
      </c>
    </row>
    <row r="9" spans="1:72" x14ac:dyDescent="0.25">
      <c r="H9" t="s">
        <v>10</v>
      </c>
      <c r="I9">
        <v>4.62</v>
      </c>
      <c r="L9" t="s">
        <v>46</v>
      </c>
      <c r="M9">
        <f>((B12-B13)*F3)/(0.81*B3*F4)</f>
        <v>-5.3183826027862739</v>
      </c>
      <c r="O9">
        <f>B11</f>
        <v>9</v>
      </c>
      <c r="Z9" t="s">
        <v>10</v>
      </c>
      <c r="AA9">
        <v>4.62</v>
      </c>
      <c r="AD9" t="s">
        <v>46</v>
      </c>
      <c r="AE9">
        <f>((T12-T13)*X3)/(0.81*T3*X4)</f>
        <v>-0.90912523124551647</v>
      </c>
      <c r="AG9">
        <f>T11</f>
        <v>9</v>
      </c>
      <c r="AR9" t="s">
        <v>10</v>
      </c>
      <c r="AS9">
        <v>4.62</v>
      </c>
      <c r="AV9" t="s">
        <v>46</v>
      </c>
      <c r="AW9">
        <f>((AL12-AL13)*AP3)/(0.81*AL3*AP4)</f>
        <v>0</v>
      </c>
      <c r="AY9">
        <f>AL11</f>
        <v>9</v>
      </c>
      <c r="BK9" t="s">
        <v>10</v>
      </c>
      <c r="BL9">
        <v>4.62</v>
      </c>
      <c r="BO9" t="s">
        <v>46</v>
      </c>
      <c r="BP9">
        <f>((BE12-BE13)*BI3)/(0.81*BE3*BI4)</f>
        <v>0</v>
      </c>
      <c r="BR9">
        <f>BE11</f>
        <v>9</v>
      </c>
    </row>
    <row r="10" spans="1:72" x14ac:dyDescent="0.25">
      <c r="H10" t="s">
        <v>11</v>
      </c>
      <c r="I10">
        <v>3.08</v>
      </c>
      <c r="L10" t="s">
        <v>47</v>
      </c>
      <c r="M10">
        <f>B13/B12</f>
        <v>1.6030927835051549</v>
      </c>
      <c r="N10" t="s">
        <v>48</v>
      </c>
      <c r="O10">
        <f>(0.0035/0.00196)*M10</f>
        <v>2.8626656848306338</v>
      </c>
      <c r="Z10" t="s">
        <v>11</v>
      </c>
      <c r="AA10">
        <v>3.08</v>
      </c>
      <c r="AD10" t="s">
        <v>47</v>
      </c>
      <c r="AE10">
        <f>T13/T12</f>
        <v>1.2597402597402596</v>
      </c>
      <c r="AF10" t="s">
        <v>48</v>
      </c>
      <c r="AG10">
        <f>(0.0035/0.00196)*AE10</f>
        <v>2.2495361781076064</v>
      </c>
      <c r="AR10" t="s">
        <v>11</v>
      </c>
      <c r="AS10">
        <v>3.08</v>
      </c>
      <c r="AV10" t="s">
        <v>47</v>
      </c>
      <c r="AW10">
        <f>AL13/AL12</f>
        <v>1</v>
      </c>
      <c r="AX10" t="s">
        <v>48</v>
      </c>
      <c r="AY10">
        <f>(0.0035/0.00196)*AW10</f>
        <v>1.7857142857142858</v>
      </c>
      <c r="BK10" t="s">
        <v>11</v>
      </c>
      <c r="BL10">
        <v>3.08</v>
      </c>
      <c r="BO10" t="s">
        <v>47</v>
      </c>
      <c r="BP10">
        <f>BE13/BE12</f>
        <v>1</v>
      </c>
      <c r="BQ10" t="s">
        <v>48</v>
      </c>
      <c r="BR10">
        <f>(0.0035/0.00196)*BP10</f>
        <v>1.7857142857142858</v>
      </c>
    </row>
    <row r="11" spans="1:72" x14ac:dyDescent="0.25">
      <c r="B11">
        <v>9</v>
      </c>
      <c r="C11" t="s">
        <v>49</v>
      </c>
      <c r="L11" t="s">
        <v>50</v>
      </c>
      <c r="M11">
        <f>(B12*F3)/(B3*B6*F4)</f>
        <v>0.12755351681957186</v>
      </c>
      <c r="T11">
        <v>9</v>
      </c>
      <c r="U11" t="s">
        <v>49</v>
      </c>
      <c r="AD11" t="s">
        <v>50</v>
      </c>
      <c r="AE11">
        <f>(T12*X3)/(T3*T6*X4)</f>
        <v>0.15750594631328577</v>
      </c>
      <c r="AL11">
        <v>9</v>
      </c>
      <c r="AM11" t="s">
        <v>49</v>
      </c>
      <c r="AV11" t="s">
        <v>50</v>
      </c>
      <c r="AW11">
        <f>(AL12*AP3)/(AL3*AL6*AP4)</f>
        <v>0.11812945973496432</v>
      </c>
      <c r="BE11">
        <v>9</v>
      </c>
      <c r="BF11" t="s">
        <v>49</v>
      </c>
      <c r="BO11" t="s">
        <v>50</v>
      </c>
      <c r="BP11">
        <f>(BE12*BI3)/(BE3*BE6*BI4)</f>
        <v>0.11812945973496432</v>
      </c>
    </row>
    <row r="12" spans="1:72" x14ac:dyDescent="0.25">
      <c r="A12" t="s">
        <v>51</v>
      </c>
      <c r="B12">
        <f>I14</f>
        <v>7.76</v>
      </c>
      <c r="C12">
        <f>B13</f>
        <v>12.440000000000001</v>
      </c>
      <c r="L12" t="s">
        <v>52</v>
      </c>
      <c r="M12">
        <f>(M11/(2*0.81))*((1-O10)+SQRT(((1-O10)^2)+((4*0.81*O10/M11)*B5/B6)))*B6</f>
        <v>4.7651150481992737</v>
      </c>
      <c r="S12" t="s">
        <v>51</v>
      </c>
      <c r="T12">
        <f>AA15</f>
        <v>6.16</v>
      </c>
      <c r="U12">
        <f>T13</f>
        <v>7.76</v>
      </c>
      <c r="AD12" t="s">
        <v>52</v>
      </c>
      <c r="AE12">
        <f>(AE11/(2*0.81))*((1-AG10)+SQRT(((1-AG10)^2)+((4*0.81*AG10/AE11)*T5/T6)))*T6</f>
        <v>3.8362402007722372</v>
      </c>
      <c r="AK12" t="s">
        <v>51</v>
      </c>
      <c r="AL12">
        <f>AS9</f>
        <v>4.62</v>
      </c>
      <c r="AM12">
        <f>AL13</f>
        <v>4.62</v>
      </c>
      <c r="AV12" t="s">
        <v>52</v>
      </c>
      <c r="AW12">
        <f>(AW11/(2*0.81))*((1-AY10)+SQRT(((1-AY10)^2)+((4*0.81*AY10/AW11)*AL5/AL6)))*AL6</f>
        <v>3.4200327527017995</v>
      </c>
      <c r="BD12" t="s">
        <v>51</v>
      </c>
      <c r="BE12">
        <f>BL9</f>
        <v>4.62</v>
      </c>
      <c r="BF12">
        <f>BE13</f>
        <v>4.62</v>
      </c>
      <c r="BO12" t="s">
        <v>52</v>
      </c>
      <c r="BP12">
        <f>(BP11/(2*0.81))*((1-BR10)+SQRT(((1-BR10)^2)+((4*0.81*BR10/BP11)*BE5/BE6)))*BE6</f>
        <v>3.4200327527017995</v>
      </c>
    </row>
    <row r="13" spans="1:72" x14ac:dyDescent="0.25">
      <c r="A13" t="s">
        <v>53</v>
      </c>
      <c r="B13">
        <f>I13</f>
        <v>12.440000000000001</v>
      </c>
      <c r="C13">
        <f>B12</f>
        <v>7.76</v>
      </c>
      <c r="H13" t="s">
        <v>18</v>
      </c>
      <c r="I13">
        <v>12.440000000000001</v>
      </c>
      <c r="S13" t="s">
        <v>53</v>
      </c>
      <c r="T13">
        <f>AA14</f>
        <v>7.76</v>
      </c>
      <c r="U13">
        <f>T12</f>
        <v>6.16</v>
      </c>
      <c r="Z13" t="s">
        <v>18</v>
      </c>
      <c r="AA13">
        <v>12.440000000000001</v>
      </c>
      <c r="AK13" t="s">
        <v>53</v>
      </c>
      <c r="AL13">
        <f>AS9</f>
        <v>4.62</v>
      </c>
      <c r="AM13">
        <f>AL12</f>
        <v>4.62</v>
      </c>
      <c r="AR13" t="s">
        <v>18</v>
      </c>
      <c r="AS13">
        <v>12.440000000000001</v>
      </c>
      <c r="BD13" t="s">
        <v>53</v>
      </c>
      <c r="BE13">
        <f>BL9</f>
        <v>4.62</v>
      </c>
      <c r="BF13">
        <f>BE12</f>
        <v>4.62</v>
      </c>
      <c r="BK13" t="s">
        <v>18</v>
      </c>
      <c r="BL13">
        <v>12.440000000000001</v>
      </c>
    </row>
    <row r="14" spans="1:72" x14ac:dyDescent="0.25">
      <c r="A14" t="s">
        <v>54</v>
      </c>
      <c r="B14">
        <f>M12</f>
        <v>4.7651150481992737</v>
      </c>
      <c r="C14">
        <f>M17</f>
        <v>7.1721038376932071</v>
      </c>
      <c r="H14" t="s">
        <v>19</v>
      </c>
      <c r="I14">
        <v>7.76</v>
      </c>
      <c r="L14" t="s">
        <v>46</v>
      </c>
      <c r="M14">
        <f>((C12-C13)*F3)/(0.81*B3*F4)</f>
        <v>5.3183826027862739</v>
      </c>
      <c r="O14" t="str">
        <f>C11</f>
        <v>9'</v>
      </c>
      <c r="S14" t="s">
        <v>54</v>
      </c>
      <c r="T14">
        <f>AE12</f>
        <v>3.8362402007722372</v>
      </c>
      <c r="U14">
        <f>AE17</f>
        <v>4.1636275789356487</v>
      </c>
      <c r="Z14" t="s">
        <v>19</v>
      </c>
      <c r="AA14">
        <v>7.76</v>
      </c>
      <c r="AD14" t="s">
        <v>46</v>
      </c>
      <c r="AE14">
        <f>((U12-U13)*X3)/(0.81*T3*X4)</f>
        <v>0.90912523124551647</v>
      </c>
      <c r="AG14" t="str">
        <f>U11</f>
        <v>9'</v>
      </c>
      <c r="AK14" t="s">
        <v>54</v>
      </c>
      <c r="AL14">
        <f>AW12</f>
        <v>3.4200327527017995</v>
      </c>
      <c r="AM14">
        <f>AW17</f>
        <v>3.4200327527017995</v>
      </c>
      <c r="AR14" t="s">
        <v>19</v>
      </c>
      <c r="AS14">
        <v>7.76</v>
      </c>
      <c r="AV14" t="s">
        <v>46</v>
      </c>
      <c r="AW14">
        <f>((AM12-AM13)*AP3)/(0.81*AL3*AP4)</f>
        <v>0</v>
      </c>
      <c r="AY14" t="str">
        <f>AM11</f>
        <v>9'</v>
      </c>
      <c r="BD14" t="s">
        <v>54</v>
      </c>
      <c r="BE14">
        <f>BP12</f>
        <v>3.4200327527017995</v>
      </c>
      <c r="BF14">
        <f>BP17</f>
        <v>3.4200327527017995</v>
      </c>
      <c r="BK14" t="s">
        <v>19</v>
      </c>
      <c r="BL14">
        <v>7.76</v>
      </c>
      <c r="BO14" t="s">
        <v>46</v>
      </c>
      <c r="BP14">
        <f>((BF12-BF13)*BI3)/(0.81*BE3*BI4)</f>
        <v>0</v>
      </c>
      <c r="BR14" t="str">
        <f>BF11</f>
        <v>9'</v>
      </c>
    </row>
    <row r="15" spans="1:72" x14ac:dyDescent="0.25">
      <c r="A15" t="s">
        <v>55</v>
      </c>
      <c r="B15">
        <f>(B14-B5)/B14*0.0035</f>
        <v>5.6198069545234405E-4</v>
      </c>
      <c r="C15">
        <f>(C14-B5)/C14*0.0035</f>
        <v>1.5479925671986817E-3</v>
      </c>
      <c r="H15" t="s">
        <v>20</v>
      </c>
      <c r="I15">
        <v>6.16</v>
      </c>
      <c r="L15" t="s">
        <v>47</v>
      </c>
      <c r="M15">
        <f>C13/C12</f>
        <v>0.62379421221864939</v>
      </c>
      <c r="N15" t="s">
        <v>48</v>
      </c>
      <c r="O15">
        <f>(0.0035/0.00196)*M15</f>
        <v>1.1139182361047311</v>
      </c>
      <c r="S15" t="s">
        <v>55</v>
      </c>
      <c r="T15">
        <f>(T14-T5)/T14*0.0035</f>
        <v>-1.4940651974341772E-4</v>
      </c>
      <c r="U15">
        <f>(U14-T5)/U14*0.0035</f>
        <v>1.3754749083998751E-4</v>
      </c>
      <c r="Z15" t="s">
        <v>20</v>
      </c>
      <c r="AA15">
        <v>6.16</v>
      </c>
      <c r="AD15" t="s">
        <v>47</v>
      </c>
      <c r="AE15">
        <f>U13/U12</f>
        <v>0.79381443298969079</v>
      </c>
      <c r="AF15" t="s">
        <v>48</v>
      </c>
      <c r="AG15">
        <f>(0.0035/0.00196)*AE15</f>
        <v>1.4175257731958766</v>
      </c>
      <c r="AK15" t="s">
        <v>55</v>
      </c>
      <c r="AL15">
        <f>(AL14-AL5)/AL14*0.0035</f>
        <v>-5.935280485077542E-4</v>
      </c>
      <c r="AM15">
        <f>(AM14-AL5)/AM14*0.0035</f>
        <v>-5.935280485077542E-4</v>
      </c>
      <c r="AR15" t="s">
        <v>20</v>
      </c>
      <c r="AS15">
        <v>6.16</v>
      </c>
      <c r="AV15" t="s">
        <v>47</v>
      </c>
      <c r="AW15">
        <f>AM13/AM12</f>
        <v>1</v>
      </c>
      <c r="AX15" t="s">
        <v>48</v>
      </c>
      <c r="AY15">
        <f>(0.0035/0.00196)*AW15</f>
        <v>1.7857142857142858</v>
      </c>
      <c r="BD15" t="s">
        <v>55</v>
      </c>
      <c r="BE15">
        <f>(BE14-BE5)/BE14*0.0035</f>
        <v>-5.935280485077542E-4</v>
      </c>
      <c r="BF15">
        <f>(BF14-BE5)/BF14*0.0035</f>
        <v>-5.935280485077542E-4</v>
      </c>
      <c r="BK15" t="s">
        <v>20</v>
      </c>
      <c r="BL15">
        <v>6.16</v>
      </c>
      <c r="BO15" t="s">
        <v>47</v>
      </c>
      <c r="BP15">
        <f>BF13/BF12</f>
        <v>1</v>
      </c>
      <c r="BQ15" t="s">
        <v>48</v>
      </c>
      <c r="BR15">
        <f>(0.0035/0.00196)*BP15</f>
        <v>1.7857142857142858</v>
      </c>
    </row>
    <row r="16" spans="1:72" x14ac:dyDescent="0.25">
      <c r="A16" t="s">
        <v>56</v>
      </c>
      <c r="B16">
        <f>B15*200000</f>
        <v>112.39613909046881</v>
      </c>
      <c r="C16">
        <f>C15*200000</f>
        <v>309.59851343973634</v>
      </c>
      <c r="H16" t="s">
        <v>21</v>
      </c>
      <c r="I16">
        <v>9.3000000000000007</v>
      </c>
      <c r="L16" t="s">
        <v>50</v>
      </c>
      <c r="M16">
        <f>(C12*F3)/(B3*B6*F4)</f>
        <v>0.20448012232415907</v>
      </c>
      <c r="S16" t="s">
        <v>56</v>
      </c>
      <c r="T16">
        <f>T15*200000</f>
        <v>-29.881303948683545</v>
      </c>
      <c r="U16">
        <f>U15*200000</f>
        <v>27.509498167997503</v>
      </c>
      <c r="Z16" t="s">
        <v>21</v>
      </c>
      <c r="AA16">
        <v>9.3000000000000007</v>
      </c>
      <c r="AD16" t="s">
        <v>50</v>
      </c>
      <c r="AE16">
        <f>(U12*X3)/(T3*T6*X4)</f>
        <v>0.19841658171933399</v>
      </c>
      <c r="AK16" t="s">
        <v>56</v>
      </c>
      <c r="AL16">
        <f>AL15*200000</f>
        <v>-118.70560970155084</v>
      </c>
      <c r="AM16">
        <f>AM15*200000</f>
        <v>-118.70560970155084</v>
      </c>
      <c r="AR16" t="s">
        <v>21</v>
      </c>
      <c r="AS16">
        <v>9.3000000000000007</v>
      </c>
      <c r="AV16" t="s">
        <v>50</v>
      </c>
      <c r="AW16">
        <f>(AM12*AP3)/(AL3*AL6*AP4)</f>
        <v>0.11812945973496432</v>
      </c>
      <c r="BD16" t="s">
        <v>56</v>
      </c>
      <c r="BE16">
        <f>BE15*200000</f>
        <v>-118.70560970155084</v>
      </c>
      <c r="BF16">
        <f>BF15*200000</f>
        <v>-118.70560970155084</v>
      </c>
      <c r="BK16" t="s">
        <v>21</v>
      </c>
      <c r="BL16">
        <v>9.3000000000000007</v>
      </c>
      <c r="BO16" t="s">
        <v>50</v>
      </c>
      <c r="BP16">
        <f>(BF12*BI3)/(BE3*BE6*BI4)</f>
        <v>0.11812945973496432</v>
      </c>
    </row>
    <row r="17" spans="1:71" x14ac:dyDescent="0.25">
      <c r="A17" t="s">
        <v>57</v>
      </c>
      <c r="B17">
        <f>IF(ABS(B16)&gt;F3,F3*SIGN(B16),B16)</f>
        <v>112.39613909046881</v>
      </c>
      <c r="C17">
        <f>IF(ABS(C16)&gt;F3,F3*SIGN(C16),C16)</f>
        <v>309.59851343973634</v>
      </c>
      <c r="L17" t="s">
        <v>52</v>
      </c>
      <c r="M17">
        <f>(M16/(2*0.81))*((1-O15)+SQRT(((1-O15)^2)+((4*0.81*O15/M16)*B5/B6)))*B6</f>
        <v>7.1721038376932071</v>
      </c>
      <c r="S17" t="s">
        <v>57</v>
      </c>
      <c r="T17">
        <f>IF(ABS(T16)&gt;X3,X3*SIGN(T16),T16)</f>
        <v>-29.881303948683545</v>
      </c>
      <c r="U17">
        <f>IF(ABS(U16)&gt;X3,X3*SIGN(U16),U16)</f>
        <v>27.509498167997503</v>
      </c>
      <c r="AD17" t="s">
        <v>52</v>
      </c>
      <c r="AE17">
        <f>(AE16/(2*0.81))*((1-AG15)+SQRT(((1-AG15)^2)+((4*0.81*AG15/AE16)*T5/T6)))*T6</f>
        <v>4.1636275789356487</v>
      </c>
      <c r="AK17" t="s">
        <v>57</v>
      </c>
      <c r="AL17">
        <f>IF(ABS(AL16)&gt;AP3,AP3*SIGN(AL16),AL16)</f>
        <v>-118.70560970155084</v>
      </c>
      <c r="AM17">
        <f>IF(ABS(AM16)&gt;AP3,AP3*SIGN(AM16),AM16)</f>
        <v>-118.70560970155084</v>
      </c>
      <c r="AV17" t="s">
        <v>52</v>
      </c>
      <c r="AW17">
        <f>(AW16/(2*0.81))*((1-AY15)+SQRT(((1-AY15)^2)+((4*0.81*AY15/AW16)*AL5/AL6)))*AL6</f>
        <v>3.4200327527017995</v>
      </c>
      <c r="BD17" t="s">
        <v>57</v>
      </c>
      <c r="BE17">
        <f>IF(ABS(BE16)&gt;BI3,BI3*SIGN(BE16),BE16)</f>
        <v>-118.70560970155084</v>
      </c>
      <c r="BF17">
        <f>IF(ABS(BF16)&gt;BI3,BI3*SIGN(BF16),BF16)</f>
        <v>-118.70560970155084</v>
      </c>
      <c r="BO17" t="s">
        <v>52</v>
      </c>
      <c r="BP17">
        <f>(BP16/(2*0.81))*((1-BR15)+SQRT(((1-BR15)^2)+((4*0.81*BR15/BP16)*BE5/BE6)))*BE6</f>
        <v>3.4200327527017995</v>
      </c>
    </row>
    <row r="18" spans="1:71" x14ac:dyDescent="0.25">
      <c r="A18" t="s">
        <v>58</v>
      </c>
      <c r="B18">
        <f>0.81*B3*B14*F4/10</f>
        <v>164.07768296615043</v>
      </c>
      <c r="C18">
        <f>0.81*B3*C14*F4/10</f>
        <v>246.95776865367398</v>
      </c>
      <c r="S18" t="s">
        <v>58</v>
      </c>
      <c r="T18">
        <f>0.81*T3*T14*X4/10</f>
        <v>264.18728491442101</v>
      </c>
      <c r="U18">
        <f>0.81*T3*U14*X4/10</f>
        <v>286.73320957649815</v>
      </c>
      <c r="AK18" t="s">
        <v>58</v>
      </c>
      <c r="AL18">
        <f>0.81*AL3*AL14*AP4/10</f>
        <v>235.52465955411267</v>
      </c>
      <c r="AM18">
        <f>0.81*AL3*AM14*AP4/10</f>
        <v>235.52465955411267</v>
      </c>
      <c r="BD18" t="s">
        <v>58</v>
      </c>
      <c r="BE18">
        <f>0.81*BE3*BE14*BI4/10</f>
        <v>235.52465955411267</v>
      </c>
      <c r="BF18">
        <f>0.81*BE3*BF14*BI4/10</f>
        <v>235.52465955411267</v>
      </c>
    </row>
    <row r="19" spans="1:71" x14ac:dyDescent="0.25">
      <c r="A19" t="s">
        <v>59</v>
      </c>
      <c r="B19">
        <f>B13*B17/10</f>
        <v>139.82079702854321</v>
      </c>
      <c r="C19">
        <f>C13*C17/10</f>
        <v>240.2484464292354</v>
      </c>
      <c r="S19" t="s">
        <v>59</v>
      </c>
      <c r="T19">
        <f>T13*T17/10</f>
        <v>-23.187891864178432</v>
      </c>
      <c r="U19">
        <f>U13*U17/10</f>
        <v>16.945850871486464</v>
      </c>
      <c r="AK19" t="s">
        <v>59</v>
      </c>
      <c r="AL19">
        <f>AL13*AL17/10</f>
        <v>-54.841991682116486</v>
      </c>
      <c r="AM19">
        <f>AM13*AM17/10</f>
        <v>-54.841991682116486</v>
      </c>
      <c r="BD19" t="s">
        <v>59</v>
      </c>
      <c r="BE19">
        <f>BE13*BE17/10</f>
        <v>-54.841991682116486</v>
      </c>
      <c r="BF19">
        <f>BF13*BF17/10</f>
        <v>-54.841991682116486</v>
      </c>
    </row>
    <row r="20" spans="1:71" x14ac:dyDescent="0.25">
      <c r="A20" t="s">
        <v>60</v>
      </c>
      <c r="B20">
        <f>B12*F3/10</f>
        <v>303.64879999999999</v>
      </c>
      <c r="C20">
        <f>C12*F3/10</f>
        <v>486.77720000000011</v>
      </c>
      <c r="S20" t="s">
        <v>60</v>
      </c>
      <c r="T20">
        <f>T12*X3/10</f>
        <v>241.04079999999999</v>
      </c>
      <c r="U20">
        <f>U12*X3/10</f>
        <v>303.64879999999999</v>
      </c>
      <c r="AK20" t="s">
        <v>60</v>
      </c>
      <c r="AL20">
        <f>AL12*AP3/10</f>
        <v>180.78059999999999</v>
      </c>
      <c r="AM20">
        <f>AM12*AP3/10</f>
        <v>180.78059999999999</v>
      </c>
      <c r="BD20" t="s">
        <v>60</v>
      </c>
      <c r="BE20">
        <f>BE12*BI3/10</f>
        <v>180.78059999999999</v>
      </c>
      <c r="BF20">
        <f>BF12*BI3/10</f>
        <v>180.78059999999999</v>
      </c>
    </row>
    <row r="21" spans="1:71" x14ac:dyDescent="0.25">
      <c r="A21" t="s">
        <v>61</v>
      </c>
      <c r="B21">
        <f>B20-B19-B18</f>
        <v>-0.24967999469365054</v>
      </c>
      <c r="C21">
        <f>C20-C19-C18</f>
        <v>-0.42901508290927381</v>
      </c>
      <c r="S21" t="s">
        <v>61</v>
      </c>
      <c r="T21">
        <f>T20-T19-T18</f>
        <v>4.140694975740189E-2</v>
      </c>
      <c r="U21">
        <f>U20-U19-U18</f>
        <v>-3.02604479846309E-2</v>
      </c>
      <c r="AK21" t="s">
        <v>61</v>
      </c>
      <c r="AL21">
        <f>AL20-AL19-AL18</f>
        <v>9.7932128003805019E-2</v>
      </c>
      <c r="AM21">
        <f>AM20-AM19-AM18</f>
        <v>9.7932128003805019E-2</v>
      </c>
      <c r="BD21" t="s">
        <v>61</v>
      </c>
      <c r="BE21">
        <f>BE20-BE19-BE18</f>
        <v>9.7932128003805019E-2</v>
      </c>
      <c r="BF21">
        <f>BF20-BF19-BF18</f>
        <v>9.7932128003805019E-2</v>
      </c>
    </row>
    <row r="22" spans="1:71" x14ac:dyDescent="0.25">
      <c r="A22" t="s">
        <v>62</v>
      </c>
      <c r="B22">
        <f>(B20*(B4-B5)-B19*B5-B18*0.416*B14)/100</f>
        <v>161.19800412836747</v>
      </c>
      <c r="C22">
        <f>-(C20*(B4-B5)-C19*B5-C18*0.416*C14)/100</f>
        <v>-255.61707401994451</v>
      </c>
      <c r="S22" t="s">
        <v>62</v>
      </c>
      <c r="T22">
        <f>(T20*(T4-T5)-T19*T5-T18*0.416*T14)/100</f>
        <v>40.098758401613402</v>
      </c>
      <c r="U22">
        <f>-(U20*(T4-T5)-U19*T5-U18*0.416*U14)/100</f>
        <v>-49.012532720512453</v>
      </c>
      <c r="AK22" t="s">
        <v>62</v>
      </c>
      <c r="AL22">
        <f>(AL20*(AL4-AL5)-AL19*AL5-AL18*0.416*AL14)/100</f>
        <v>31.383299140349596</v>
      </c>
      <c r="AM22">
        <f>-(AM20*(AL4-AL5)-AM19*AL5-AM18*0.416*AM14)/100</f>
        <v>-31.383299140349596</v>
      </c>
      <c r="AT22">
        <v>1</v>
      </c>
      <c r="BD22" t="s">
        <v>62</v>
      </c>
      <c r="BE22">
        <f>(BE20*(BE4-BE5)-BE19*BE5-BE18*0.416*BE14)/100</f>
        <v>31.383299140349596</v>
      </c>
      <c r="BF22">
        <f>-(BF20*(BE4-BE5)-BF19*BE5-BF18*0.416*BF14)/100</f>
        <v>-31.383299140349596</v>
      </c>
      <c r="BM22">
        <v>1</v>
      </c>
    </row>
    <row r="25" spans="1:71" x14ac:dyDescent="0.25">
      <c r="A25" t="s">
        <v>35</v>
      </c>
      <c r="C25">
        <v>2</v>
      </c>
      <c r="L25" s="13">
        <v>14</v>
      </c>
      <c r="M25" s="1">
        <v>18</v>
      </c>
      <c r="N25" s="1">
        <v>18</v>
      </c>
      <c r="O25" s="1">
        <v>22</v>
      </c>
      <c r="P25" s="1">
        <v>22</v>
      </c>
      <c r="Q25" s="1">
        <v>26</v>
      </c>
      <c r="R25" t="s">
        <v>35</v>
      </c>
      <c r="T25">
        <v>2</v>
      </c>
      <c r="AC25" s="1">
        <v>14</v>
      </c>
      <c r="AD25" s="15">
        <v>18</v>
      </c>
      <c r="AE25" s="13">
        <v>18</v>
      </c>
      <c r="AF25" s="1">
        <v>22</v>
      </c>
      <c r="AG25" s="1">
        <v>22</v>
      </c>
      <c r="AH25" s="1">
        <v>26</v>
      </c>
      <c r="AV25" s="1"/>
      <c r="AW25" s="1"/>
      <c r="AX25" s="1"/>
      <c r="AY25" s="1"/>
      <c r="AZ25" s="1"/>
      <c r="BA25" s="1"/>
      <c r="BN25" s="1"/>
      <c r="BO25" s="1"/>
      <c r="BP25" s="1"/>
      <c r="BQ25" s="1"/>
      <c r="BR25" s="1"/>
      <c r="BS25" s="1"/>
    </row>
    <row r="26" spans="1:71" x14ac:dyDescent="0.25">
      <c r="J26" t="s">
        <v>36</v>
      </c>
      <c r="L26" s="14" t="s">
        <v>18</v>
      </c>
      <c r="M26" s="7" t="s">
        <v>19</v>
      </c>
      <c r="N26" s="7" t="s">
        <v>19</v>
      </c>
      <c r="O26" s="7" t="s">
        <v>10</v>
      </c>
      <c r="P26" s="7" t="s">
        <v>10</v>
      </c>
      <c r="Q26" s="7" t="s">
        <v>10</v>
      </c>
      <c r="AA26" t="s">
        <v>36</v>
      </c>
      <c r="AC26" s="7" t="s">
        <v>18</v>
      </c>
      <c r="AD26" s="7" t="s">
        <v>19</v>
      </c>
      <c r="AE26" s="7" t="s">
        <v>19</v>
      </c>
      <c r="AF26" s="7" t="s">
        <v>10</v>
      </c>
      <c r="AG26" s="7" t="s">
        <v>10</v>
      </c>
      <c r="AH26" s="7" t="s">
        <v>10</v>
      </c>
      <c r="AV26" s="7"/>
      <c r="AW26" s="7"/>
      <c r="AX26" s="7"/>
      <c r="AY26" s="7"/>
      <c r="AZ26" s="7"/>
      <c r="BA26" s="7"/>
      <c r="BN26" s="7"/>
      <c r="BO26" s="7"/>
      <c r="BP26" s="7"/>
      <c r="BQ26" s="7"/>
      <c r="BR26" s="7"/>
      <c r="BS26" s="7"/>
    </row>
    <row r="27" spans="1:71" x14ac:dyDescent="0.25">
      <c r="A27" t="s">
        <v>37</v>
      </c>
      <c r="B27">
        <v>30</v>
      </c>
      <c r="C27" t="s">
        <v>38</v>
      </c>
      <c r="E27" t="s">
        <v>39</v>
      </c>
      <c r="F27">
        <v>391.3</v>
      </c>
      <c r="G27" t="s">
        <v>40</v>
      </c>
      <c r="I27" t="s">
        <v>41</v>
      </c>
      <c r="J27" t="s">
        <v>4</v>
      </c>
      <c r="L27" s="14" t="s">
        <v>19</v>
      </c>
      <c r="M27" s="7" t="s">
        <v>20</v>
      </c>
      <c r="N27" s="7" t="s">
        <v>20</v>
      </c>
      <c r="O27" s="7" t="s">
        <v>10</v>
      </c>
      <c r="P27" s="7" t="s">
        <v>10</v>
      </c>
      <c r="Q27" s="7" t="s">
        <v>10</v>
      </c>
      <c r="R27" t="s">
        <v>37</v>
      </c>
      <c r="S27">
        <v>60</v>
      </c>
      <c r="T27" t="s">
        <v>38</v>
      </c>
      <c r="V27" t="s">
        <v>39</v>
      </c>
      <c r="W27">
        <v>391.3</v>
      </c>
      <c r="X27" t="s">
        <v>40</v>
      </c>
      <c r="Z27" t="s">
        <v>41</v>
      </c>
      <c r="AA27" t="s">
        <v>4</v>
      </c>
      <c r="AC27" s="7" t="s">
        <v>19</v>
      </c>
      <c r="AD27" s="7" t="s">
        <v>20</v>
      </c>
      <c r="AE27" s="7" t="s">
        <v>20</v>
      </c>
      <c r="AF27" s="7" t="s">
        <v>10</v>
      </c>
      <c r="AG27" s="7" t="s">
        <v>10</v>
      </c>
      <c r="AH27" s="7" t="s">
        <v>10</v>
      </c>
      <c r="AV27" s="7"/>
      <c r="AW27" s="7"/>
      <c r="AX27" s="7"/>
      <c r="AY27" s="7"/>
      <c r="AZ27" s="7"/>
      <c r="BA27" s="7"/>
      <c r="BN27" s="7"/>
      <c r="BO27" s="7"/>
      <c r="BP27" s="7"/>
      <c r="BQ27" s="7"/>
      <c r="BR27" s="7"/>
      <c r="BS27" s="7"/>
    </row>
    <row r="28" spans="1:71" x14ac:dyDescent="0.25">
      <c r="A28" t="s">
        <v>42</v>
      </c>
      <c r="B28">
        <v>60</v>
      </c>
      <c r="C28" t="s">
        <v>38</v>
      </c>
      <c r="E28" t="s">
        <v>43</v>
      </c>
      <c r="F28">
        <v>14.17</v>
      </c>
      <c r="G28" t="s">
        <v>40</v>
      </c>
      <c r="H28" t="s">
        <v>5</v>
      </c>
      <c r="I28">
        <v>12.5</v>
      </c>
      <c r="R28" t="s">
        <v>42</v>
      </c>
      <c r="S28">
        <v>22</v>
      </c>
      <c r="T28" t="s">
        <v>38</v>
      </c>
      <c r="V28" t="s">
        <v>43</v>
      </c>
      <c r="W28">
        <v>14.17</v>
      </c>
      <c r="X28" t="s">
        <v>40</v>
      </c>
      <c r="Y28" t="s">
        <v>5</v>
      </c>
      <c r="Z28">
        <v>12.5</v>
      </c>
    </row>
    <row r="29" spans="1:71" x14ac:dyDescent="0.25">
      <c r="A29" t="s">
        <v>44</v>
      </c>
      <c r="B29">
        <v>4</v>
      </c>
      <c r="C29" t="s">
        <v>38</v>
      </c>
      <c r="H29" t="s">
        <v>6</v>
      </c>
      <c r="I29">
        <v>10.96</v>
      </c>
      <c r="R29" t="s">
        <v>44</v>
      </c>
      <c r="S29">
        <v>4</v>
      </c>
      <c r="T29" t="s">
        <v>38</v>
      </c>
      <c r="Y29" t="s">
        <v>6</v>
      </c>
      <c r="Z29">
        <v>10.96</v>
      </c>
    </row>
    <row r="30" spans="1:71" x14ac:dyDescent="0.25">
      <c r="A30" t="s">
        <v>45</v>
      </c>
      <c r="B30">
        <f>B28-B29</f>
        <v>56</v>
      </c>
      <c r="C30" t="s">
        <v>38</v>
      </c>
      <c r="H30" t="s">
        <v>7</v>
      </c>
      <c r="I30">
        <v>9.36</v>
      </c>
      <c r="R30" t="s">
        <v>45</v>
      </c>
      <c r="S30">
        <f>S28-S29</f>
        <v>18</v>
      </c>
      <c r="T30" t="s">
        <v>38</v>
      </c>
      <c r="Y30" t="s">
        <v>7</v>
      </c>
      <c r="Z30">
        <v>9.36</v>
      </c>
    </row>
    <row r="31" spans="1:71" x14ac:dyDescent="0.25">
      <c r="H31" t="s">
        <v>8</v>
      </c>
      <c r="I31">
        <v>7.82</v>
      </c>
      <c r="Y31" t="s">
        <v>8</v>
      </c>
      <c r="Z31">
        <v>7.82</v>
      </c>
    </row>
    <row r="32" spans="1:71" x14ac:dyDescent="0.25">
      <c r="H32" t="s">
        <v>9</v>
      </c>
      <c r="I32">
        <v>6.28</v>
      </c>
      <c r="Y32" t="s">
        <v>9</v>
      </c>
      <c r="Z32">
        <v>6.28</v>
      </c>
    </row>
    <row r="33" spans="1:32" x14ac:dyDescent="0.25">
      <c r="H33" t="s">
        <v>10</v>
      </c>
      <c r="I33">
        <v>4.62</v>
      </c>
      <c r="L33" t="s">
        <v>46</v>
      </c>
      <c r="M33">
        <f>((B36-B37)*F27)/(0.81*B27*F28)</f>
        <v>-5.3183826027862739</v>
      </c>
      <c r="O33">
        <f>B35</f>
        <v>9</v>
      </c>
      <c r="Y33" t="s">
        <v>10</v>
      </c>
      <c r="Z33">
        <v>4.62</v>
      </c>
      <c r="AC33" t="s">
        <v>46</v>
      </c>
      <c r="AD33">
        <f>((S36-S37)*W27)/(0.81*S27*W28)</f>
        <v>-0.90912523124551647</v>
      </c>
      <c r="AF33">
        <f>S35</f>
        <v>9</v>
      </c>
    </row>
    <row r="34" spans="1:32" x14ac:dyDescent="0.25">
      <c r="H34" t="s">
        <v>11</v>
      </c>
      <c r="I34">
        <v>3.08</v>
      </c>
      <c r="L34" t="s">
        <v>47</v>
      </c>
      <c r="M34">
        <f>B37/B36</f>
        <v>1.6030927835051549</v>
      </c>
      <c r="N34" t="s">
        <v>48</v>
      </c>
      <c r="O34">
        <f>(0.0035/0.00196)*M34</f>
        <v>2.8626656848306338</v>
      </c>
      <c r="Y34" t="s">
        <v>11</v>
      </c>
      <c r="Z34">
        <v>3.08</v>
      </c>
      <c r="AC34" t="s">
        <v>47</v>
      </c>
      <c r="AD34">
        <f>S37/S36</f>
        <v>1.2597402597402596</v>
      </c>
      <c r="AE34" t="s">
        <v>48</v>
      </c>
      <c r="AF34">
        <f>(0.0035/0.00196)*AD34</f>
        <v>2.2495361781076064</v>
      </c>
    </row>
    <row r="35" spans="1:32" x14ac:dyDescent="0.25">
      <c r="B35">
        <v>9</v>
      </c>
      <c r="C35" t="s">
        <v>49</v>
      </c>
      <c r="L35" t="s">
        <v>50</v>
      </c>
      <c r="M35">
        <f>(B36*F27)/(B27*B30*F28)</f>
        <v>0.12755351681957186</v>
      </c>
      <c r="S35">
        <v>9</v>
      </c>
      <c r="T35" t="s">
        <v>49</v>
      </c>
      <c r="AC35" t="s">
        <v>50</v>
      </c>
      <c r="AD35">
        <f>(S36*W27)/(S27*S30*W28)</f>
        <v>0.15750594631328577</v>
      </c>
    </row>
    <row r="36" spans="1:32" x14ac:dyDescent="0.25">
      <c r="A36" t="s">
        <v>51</v>
      </c>
      <c r="B36">
        <f>I38</f>
        <v>7.76</v>
      </c>
      <c r="C36">
        <f>B37</f>
        <v>12.440000000000001</v>
      </c>
      <c r="L36" t="s">
        <v>52</v>
      </c>
      <c r="M36">
        <f>(M35/(2*0.81))*((1-O34)+SQRT(((1-O34)^2)+((4*0.81*O34/M35)*B29/B30)))*B30</f>
        <v>4.7651150481992737</v>
      </c>
      <c r="R36" t="s">
        <v>51</v>
      </c>
      <c r="S36">
        <f>Z39</f>
        <v>6.16</v>
      </c>
      <c r="T36">
        <f>S37</f>
        <v>7.76</v>
      </c>
      <c r="AC36" t="s">
        <v>52</v>
      </c>
      <c r="AD36">
        <f>(AD35/(2*0.81))*((1-AF34)+SQRT(((1-AF34)^2)+((4*0.81*AF34/AD35)*S29/S30)))*S30</f>
        <v>3.8362402007722372</v>
      </c>
    </row>
    <row r="37" spans="1:32" x14ac:dyDescent="0.25">
      <c r="A37" t="s">
        <v>53</v>
      </c>
      <c r="B37">
        <f>I37</f>
        <v>12.440000000000001</v>
      </c>
      <c r="C37">
        <f>B36</f>
        <v>7.76</v>
      </c>
      <c r="H37" t="s">
        <v>18</v>
      </c>
      <c r="I37">
        <v>12.440000000000001</v>
      </c>
      <c r="R37" t="s">
        <v>53</v>
      </c>
      <c r="S37">
        <f>Z38</f>
        <v>7.76</v>
      </c>
      <c r="T37">
        <f>S36</f>
        <v>6.16</v>
      </c>
      <c r="Y37" t="s">
        <v>18</v>
      </c>
      <c r="Z37">
        <v>12.440000000000001</v>
      </c>
    </row>
    <row r="38" spans="1:32" x14ac:dyDescent="0.25">
      <c r="A38" t="s">
        <v>54</v>
      </c>
      <c r="B38">
        <f>M36</f>
        <v>4.7651150481992737</v>
      </c>
      <c r="C38">
        <f>M41</f>
        <v>7.1721038376932071</v>
      </c>
      <c r="H38" t="s">
        <v>19</v>
      </c>
      <c r="I38">
        <v>7.76</v>
      </c>
      <c r="L38" t="s">
        <v>46</v>
      </c>
      <c r="M38">
        <f>((C36-C37)*F27)/(0.81*B27*F28)</f>
        <v>5.3183826027862739</v>
      </c>
      <c r="O38" t="str">
        <f>C35</f>
        <v>9'</v>
      </c>
      <c r="R38" t="s">
        <v>54</v>
      </c>
      <c r="S38">
        <f>AD36</f>
        <v>3.8362402007722372</v>
      </c>
      <c r="T38">
        <f>AD41</f>
        <v>4.1636275789356487</v>
      </c>
      <c r="Y38" t="s">
        <v>19</v>
      </c>
      <c r="Z38">
        <v>7.76</v>
      </c>
      <c r="AC38" t="s">
        <v>46</v>
      </c>
      <c r="AD38">
        <f>((T36-T37)*W27)/(0.81*S27*W28)</f>
        <v>0.90912523124551647</v>
      </c>
      <c r="AF38" t="str">
        <f>T35</f>
        <v>9'</v>
      </c>
    </row>
    <row r="39" spans="1:32" x14ac:dyDescent="0.25">
      <c r="A39" t="s">
        <v>55</v>
      </c>
      <c r="B39">
        <f>(B38-B29)/B38*0.0035</f>
        <v>5.6198069545234405E-4</v>
      </c>
      <c r="C39">
        <f>(C38-B29)/C38*0.0035</f>
        <v>1.5479925671986817E-3</v>
      </c>
      <c r="H39" t="s">
        <v>20</v>
      </c>
      <c r="I39">
        <v>6.16</v>
      </c>
      <c r="L39" t="s">
        <v>47</v>
      </c>
      <c r="M39">
        <f>C37/C36</f>
        <v>0.62379421221864939</v>
      </c>
      <c r="N39" t="s">
        <v>48</v>
      </c>
      <c r="O39">
        <f>(0.0035/0.00196)*M39</f>
        <v>1.1139182361047311</v>
      </c>
      <c r="R39" t="s">
        <v>55</v>
      </c>
      <c r="S39">
        <f>(S38-S29)/S38*0.0035</f>
        <v>-1.4940651974341772E-4</v>
      </c>
      <c r="T39">
        <f>(T38-S29)/T38*0.0035</f>
        <v>1.3754749083998751E-4</v>
      </c>
      <c r="Y39" t="s">
        <v>20</v>
      </c>
      <c r="Z39">
        <v>6.16</v>
      </c>
      <c r="AC39" t="s">
        <v>47</v>
      </c>
      <c r="AD39">
        <f>T37/T36</f>
        <v>0.79381443298969079</v>
      </c>
      <c r="AE39" t="s">
        <v>48</v>
      </c>
      <c r="AF39">
        <f>(0.0035/0.00196)*AD39</f>
        <v>1.4175257731958766</v>
      </c>
    </row>
    <row r="40" spans="1:32" x14ac:dyDescent="0.25">
      <c r="A40" t="s">
        <v>56</v>
      </c>
      <c r="B40">
        <f>B39*200000</f>
        <v>112.39613909046881</v>
      </c>
      <c r="C40">
        <f>C39*200000</f>
        <v>309.59851343973634</v>
      </c>
      <c r="H40" t="s">
        <v>21</v>
      </c>
      <c r="I40">
        <v>9.3000000000000007</v>
      </c>
      <c r="L40" t="s">
        <v>50</v>
      </c>
      <c r="M40">
        <f>(C36*F27)/(B27*B30*F28)</f>
        <v>0.20448012232415907</v>
      </c>
      <c r="R40" t="s">
        <v>56</v>
      </c>
      <c r="S40">
        <f>S39*200000</f>
        <v>-29.881303948683545</v>
      </c>
      <c r="T40">
        <f>T39*200000</f>
        <v>27.509498167997503</v>
      </c>
      <c r="Y40" t="s">
        <v>21</v>
      </c>
      <c r="Z40">
        <v>9.3000000000000007</v>
      </c>
      <c r="AC40" t="s">
        <v>50</v>
      </c>
      <c r="AD40">
        <f>(T36*W27)/(S27*S30*W28)</f>
        <v>0.19841658171933399</v>
      </c>
    </row>
    <row r="41" spans="1:32" x14ac:dyDescent="0.25">
      <c r="A41" t="s">
        <v>57</v>
      </c>
      <c r="B41">
        <f>IF(ABS(B40)&gt;F27,F27*SIGN(B40),B40)</f>
        <v>112.39613909046881</v>
      </c>
      <c r="C41">
        <f>IF(ABS(C40)&gt;F27,F27*SIGN(C40),C40)</f>
        <v>309.59851343973634</v>
      </c>
      <c r="L41" t="s">
        <v>52</v>
      </c>
      <c r="M41">
        <f>(M40/(2*0.81))*((1-O39)+SQRT(((1-O39)^2)+((4*0.81*O39/M40)*B29/B30)))*B30</f>
        <v>7.1721038376932071</v>
      </c>
      <c r="R41" t="s">
        <v>57</v>
      </c>
      <c r="S41">
        <f>IF(ABS(S40)&gt;W27,W27*SIGN(S40),S40)</f>
        <v>-29.881303948683545</v>
      </c>
      <c r="T41">
        <f>IF(ABS(T40)&gt;W27,W27*SIGN(T40),T40)</f>
        <v>27.509498167997503</v>
      </c>
      <c r="AC41" t="s">
        <v>52</v>
      </c>
      <c r="AD41">
        <f>(AD40/(2*0.81))*((1-AF39)+SQRT(((1-AF39)^2)+((4*0.81*AF39/AD40)*S29/S30)))*S30</f>
        <v>4.1636275789356487</v>
      </c>
    </row>
    <row r="42" spans="1:32" x14ac:dyDescent="0.25">
      <c r="A42" t="s">
        <v>58</v>
      </c>
      <c r="B42">
        <f>0.81*B27*B38*F28/10</f>
        <v>164.07768296615043</v>
      </c>
      <c r="C42">
        <f>0.81*B27*C38*F28/10</f>
        <v>246.95776865367398</v>
      </c>
      <c r="R42" t="s">
        <v>58</v>
      </c>
      <c r="S42">
        <f>0.81*S27*S38*W28/10</f>
        <v>264.18728491442101</v>
      </c>
      <c r="T42">
        <f>0.81*S27*T38*W28/10</f>
        <v>286.73320957649815</v>
      </c>
    </row>
    <row r="43" spans="1:32" x14ac:dyDescent="0.25">
      <c r="A43" t="s">
        <v>59</v>
      </c>
      <c r="B43">
        <f>B37*B41/10</f>
        <v>139.82079702854321</v>
      </c>
      <c r="C43">
        <f>C37*C41/10</f>
        <v>240.2484464292354</v>
      </c>
      <c r="R43" t="s">
        <v>59</v>
      </c>
      <c r="S43">
        <f>S37*S41/10</f>
        <v>-23.187891864178432</v>
      </c>
      <c r="T43">
        <f>T37*T41/10</f>
        <v>16.945850871486464</v>
      </c>
    </row>
    <row r="44" spans="1:32" x14ac:dyDescent="0.25">
      <c r="A44" t="s">
        <v>60</v>
      </c>
      <c r="B44">
        <f>B36*F27/10</f>
        <v>303.64879999999999</v>
      </c>
      <c r="C44">
        <f>C36*F27/10</f>
        <v>486.77720000000011</v>
      </c>
      <c r="R44" t="s">
        <v>60</v>
      </c>
      <c r="S44">
        <f>S36*W27/10</f>
        <v>241.04079999999999</v>
      </c>
      <c r="T44">
        <f>T36*W27/10</f>
        <v>303.64879999999999</v>
      </c>
    </row>
    <row r="45" spans="1:32" x14ac:dyDescent="0.25">
      <c r="A45" t="s">
        <v>61</v>
      </c>
      <c r="B45">
        <f>B44-B43-B42</f>
        <v>-0.24967999469365054</v>
      </c>
      <c r="C45">
        <f>C44-C43-C42</f>
        <v>-0.42901508290927381</v>
      </c>
      <c r="R45" t="s">
        <v>61</v>
      </c>
      <c r="S45">
        <f>S44-S43-S42</f>
        <v>4.140694975740189E-2</v>
      </c>
      <c r="T45">
        <f>T44-T43-T42</f>
        <v>-3.02604479846309E-2</v>
      </c>
    </row>
    <row r="46" spans="1:32" x14ac:dyDescent="0.25">
      <c r="A46" t="s">
        <v>62</v>
      </c>
      <c r="B46">
        <f>(B44*(B28-B29)-B43*B29-B42*0.416*B38)/100</f>
        <v>161.19800412836747</v>
      </c>
      <c r="C46">
        <f>-(C44*(B28-B29)-C43*B29-C42*0.416*C38)/100</f>
        <v>-255.61707401994451</v>
      </c>
      <c r="R46" t="s">
        <v>62</v>
      </c>
      <c r="S46">
        <f>(S44*(S28-S29)-S43*S29-S42*0.416*S38)/100</f>
        <v>40.098758401613402</v>
      </c>
      <c r="T46">
        <f>-(T44*(S28-S29)-T43*S29-T42*0.416*T38)/100</f>
        <v>-49.012532720512453</v>
      </c>
    </row>
    <row r="49" spans="1:71" x14ac:dyDescent="0.25">
      <c r="A49" t="s">
        <v>35</v>
      </c>
      <c r="C49">
        <v>3</v>
      </c>
      <c r="L49" s="13">
        <v>14</v>
      </c>
      <c r="M49" s="1">
        <v>18</v>
      </c>
      <c r="N49" s="1">
        <v>18</v>
      </c>
      <c r="O49" s="1">
        <v>22</v>
      </c>
      <c r="P49" s="1">
        <v>22</v>
      </c>
      <c r="Q49" s="1">
        <v>26</v>
      </c>
      <c r="R49" t="s">
        <v>35</v>
      </c>
      <c r="T49">
        <v>3</v>
      </c>
      <c r="AC49" s="1">
        <v>14</v>
      </c>
      <c r="AD49" s="15">
        <v>18</v>
      </c>
      <c r="AE49" s="13">
        <v>18</v>
      </c>
      <c r="AF49" s="1">
        <v>22</v>
      </c>
      <c r="AG49" s="1">
        <v>22</v>
      </c>
      <c r="AH49" s="1">
        <v>26</v>
      </c>
      <c r="AV49" s="1"/>
      <c r="AW49" s="1"/>
      <c r="AX49" s="1"/>
      <c r="AY49" s="1"/>
      <c r="AZ49" s="1"/>
      <c r="BA49" s="1"/>
      <c r="BN49" s="1"/>
      <c r="BO49" s="1"/>
      <c r="BP49" s="1"/>
      <c r="BQ49" s="1"/>
      <c r="BR49" s="1"/>
      <c r="BS49" s="1"/>
    </row>
    <row r="50" spans="1:71" x14ac:dyDescent="0.25">
      <c r="J50" t="s">
        <v>36</v>
      </c>
      <c r="L50" s="14" t="s">
        <v>18</v>
      </c>
      <c r="M50" s="7" t="s">
        <v>20</v>
      </c>
      <c r="N50" s="7" t="s">
        <v>20</v>
      </c>
      <c r="O50" s="7" t="s">
        <v>10</v>
      </c>
      <c r="P50" s="7" t="s">
        <v>10</v>
      </c>
      <c r="Q50" s="7" t="s">
        <v>10</v>
      </c>
      <c r="AA50" t="s">
        <v>36</v>
      </c>
      <c r="AC50" s="7" t="s">
        <v>18</v>
      </c>
      <c r="AD50" s="7" t="s">
        <v>20</v>
      </c>
      <c r="AE50" s="7" t="s">
        <v>20</v>
      </c>
      <c r="AF50" s="7" t="s">
        <v>10</v>
      </c>
      <c r="AG50" s="7" t="s">
        <v>10</v>
      </c>
      <c r="AH50" s="7" t="s">
        <v>10</v>
      </c>
      <c r="AV50" s="7"/>
      <c r="AW50" s="7"/>
      <c r="AX50" s="7"/>
      <c r="AY50" s="7"/>
      <c r="AZ50" s="7"/>
      <c r="BA50" s="7"/>
      <c r="BN50" s="7"/>
      <c r="BO50" s="7"/>
      <c r="BP50" s="7"/>
      <c r="BQ50" s="7"/>
      <c r="BR50" s="7"/>
      <c r="BS50" s="7"/>
    </row>
    <row r="51" spans="1:71" x14ac:dyDescent="0.25">
      <c r="A51" t="s">
        <v>37</v>
      </c>
      <c r="B51">
        <v>30</v>
      </c>
      <c r="C51" t="s">
        <v>38</v>
      </c>
      <c r="E51" t="s">
        <v>39</v>
      </c>
      <c r="F51">
        <v>391.3</v>
      </c>
      <c r="G51" t="s">
        <v>40</v>
      </c>
      <c r="I51" t="s">
        <v>41</v>
      </c>
      <c r="J51" t="s">
        <v>4</v>
      </c>
      <c r="L51" s="14" t="s">
        <v>20</v>
      </c>
      <c r="M51" s="7" t="s">
        <v>10</v>
      </c>
      <c r="N51" s="7" t="s">
        <v>10</v>
      </c>
      <c r="O51" s="7" t="s">
        <v>10</v>
      </c>
      <c r="P51" s="7" t="s">
        <v>10</v>
      </c>
      <c r="Q51" s="7" t="s">
        <v>10</v>
      </c>
      <c r="R51" t="s">
        <v>37</v>
      </c>
      <c r="S51">
        <v>60</v>
      </c>
      <c r="T51" t="s">
        <v>38</v>
      </c>
      <c r="V51" t="s">
        <v>39</v>
      </c>
      <c r="W51">
        <v>391.3</v>
      </c>
      <c r="X51" t="s">
        <v>40</v>
      </c>
      <c r="Z51" t="s">
        <v>41</v>
      </c>
      <c r="AA51" t="s">
        <v>4</v>
      </c>
      <c r="AC51" s="7" t="s">
        <v>20</v>
      </c>
      <c r="AD51" s="7" t="s">
        <v>10</v>
      </c>
      <c r="AE51" s="7" t="s">
        <v>10</v>
      </c>
      <c r="AF51" s="7" t="s">
        <v>10</v>
      </c>
      <c r="AG51" s="7" t="s">
        <v>10</v>
      </c>
      <c r="AH51" s="7" t="s">
        <v>10</v>
      </c>
      <c r="AV51" s="7"/>
      <c r="AW51" s="7"/>
      <c r="AX51" s="7"/>
      <c r="AY51" s="7"/>
      <c r="AZ51" s="7"/>
      <c r="BA51" s="7"/>
      <c r="BN51" s="7"/>
      <c r="BO51" s="7"/>
      <c r="BP51" s="7"/>
      <c r="BQ51" s="7"/>
      <c r="BR51" s="7"/>
      <c r="BS51" s="7"/>
    </row>
    <row r="52" spans="1:71" x14ac:dyDescent="0.25">
      <c r="A52" t="s">
        <v>42</v>
      </c>
      <c r="B52">
        <v>60</v>
      </c>
      <c r="C52" t="s">
        <v>38</v>
      </c>
      <c r="E52" t="s">
        <v>43</v>
      </c>
      <c r="F52">
        <v>14.17</v>
      </c>
      <c r="G52" t="s">
        <v>40</v>
      </c>
      <c r="H52" t="s">
        <v>5</v>
      </c>
      <c r="I52">
        <v>12.5</v>
      </c>
      <c r="R52" t="s">
        <v>42</v>
      </c>
      <c r="S52">
        <v>22</v>
      </c>
      <c r="T52" t="s">
        <v>38</v>
      </c>
      <c r="V52" t="s">
        <v>43</v>
      </c>
      <c r="W52">
        <v>14.17</v>
      </c>
      <c r="X52" t="s">
        <v>40</v>
      </c>
      <c r="Y52" t="s">
        <v>5</v>
      </c>
      <c r="Z52">
        <v>12.5</v>
      </c>
    </row>
    <row r="53" spans="1:71" x14ac:dyDescent="0.25">
      <c r="A53" t="s">
        <v>44</v>
      </c>
      <c r="B53">
        <v>4</v>
      </c>
      <c r="C53" t="s">
        <v>38</v>
      </c>
      <c r="H53" t="s">
        <v>6</v>
      </c>
      <c r="I53">
        <v>10.96</v>
      </c>
      <c r="R53" t="s">
        <v>44</v>
      </c>
      <c r="S53">
        <v>4</v>
      </c>
      <c r="T53" t="s">
        <v>38</v>
      </c>
      <c r="Y53" t="s">
        <v>6</v>
      </c>
      <c r="Z53">
        <v>10.96</v>
      </c>
    </row>
    <row r="54" spans="1:71" x14ac:dyDescent="0.25">
      <c r="A54" t="s">
        <v>45</v>
      </c>
      <c r="B54">
        <f>B52-B53</f>
        <v>56</v>
      </c>
      <c r="C54" t="s">
        <v>38</v>
      </c>
      <c r="H54" t="s">
        <v>7</v>
      </c>
      <c r="I54">
        <v>9.36</v>
      </c>
      <c r="R54" t="s">
        <v>45</v>
      </c>
      <c r="S54">
        <f>S52-S53</f>
        <v>18</v>
      </c>
      <c r="T54" t="s">
        <v>38</v>
      </c>
      <c r="Y54" t="s">
        <v>7</v>
      </c>
      <c r="Z54">
        <v>9.36</v>
      </c>
    </row>
    <row r="55" spans="1:71" x14ac:dyDescent="0.25">
      <c r="H55" t="s">
        <v>8</v>
      </c>
      <c r="I55">
        <v>7.82</v>
      </c>
      <c r="Y55" t="s">
        <v>8</v>
      </c>
      <c r="Z55">
        <v>7.82</v>
      </c>
    </row>
    <row r="56" spans="1:71" x14ac:dyDescent="0.25">
      <c r="H56" t="s">
        <v>9</v>
      </c>
      <c r="I56">
        <v>6.28</v>
      </c>
      <c r="Y56" t="s">
        <v>9</v>
      </c>
      <c r="Z56">
        <v>6.28</v>
      </c>
    </row>
    <row r="57" spans="1:71" x14ac:dyDescent="0.25">
      <c r="H57" t="s">
        <v>10</v>
      </c>
      <c r="I57">
        <v>4.62</v>
      </c>
      <c r="L57" t="s">
        <v>46</v>
      </c>
      <c r="M57">
        <f>((B60-B61)*F51)/(0.81*B51*F52)</f>
        <v>-7.1366330652773069</v>
      </c>
      <c r="O57">
        <f>B59</f>
        <v>9</v>
      </c>
      <c r="Y57" t="s">
        <v>10</v>
      </c>
      <c r="Z57">
        <v>4.62</v>
      </c>
      <c r="AC57" t="s">
        <v>46</v>
      </c>
      <c r="AD57">
        <f>((S60-S61)*W51)/(0.81*S51*W52)</f>
        <v>-0.8750330350738097</v>
      </c>
      <c r="AF57">
        <f>S59</f>
        <v>9</v>
      </c>
    </row>
    <row r="58" spans="1:71" x14ac:dyDescent="0.25">
      <c r="H58" t="s">
        <v>11</v>
      </c>
      <c r="I58">
        <v>3.08</v>
      </c>
      <c r="L58" t="s">
        <v>47</v>
      </c>
      <c r="M58">
        <f>B61/B60</f>
        <v>2.0194805194805197</v>
      </c>
      <c r="N58" t="s">
        <v>48</v>
      </c>
      <c r="O58">
        <f>(0.0035/0.00196)*M58</f>
        <v>3.6062152133580709</v>
      </c>
      <c r="Y58" t="s">
        <v>11</v>
      </c>
      <c r="Z58">
        <v>3.08</v>
      </c>
      <c r="AC58" t="s">
        <v>47</v>
      </c>
      <c r="AD58">
        <f>S61/S60</f>
        <v>1.3333333333333333</v>
      </c>
      <c r="AE58" t="s">
        <v>48</v>
      </c>
      <c r="AF58">
        <f>(0.0035/0.00196)*AD58</f>
        <v>2.3809523809523809</v>
      </c>
    </row>
    <row r="59" spans="1:71" x14ac:dyDescent="0.25">
      <c r="B59">
        <v>9</v>
      </c>
      <c r="C59" t="s">
        <v>49</v>
      </c>
      <c r="L59" t="s">
        <v>50</v>
      </c>
      <c r="M59">
        <f>(B60*F51)/(B51*B54*F52)</f>
        <v>0.10125382262996942</v>
      </c>
      <c r="S59">
        <v>9</v>
      </c>
      <c r="T59" t="s">
        <v>49</v>
      </c>
      <c r="AC59" t="s">
        <v>50</v>
      </c>
      <c r="AD59">
        <f>(S60*W51)/(S51*S54*W52)</f>
        <v>0.11812945973496432</v>
      </c>
    </row>
    <row r="60" spans="1:71" x14ac:dyDescent="0.25">
      <c r="A60" t="s">
        <v>51</v>
      </c>
      <c r="B60">
        <f>I63</f>
        <v>6.16</v>
      </c>
      <c r="C60">
        <f>B61</f>
        <v>12.440000000000001</v>
      </c>
      <c r="L60" t="s">
        <v>52</v>
      </c>
      <c r="M60">
        <f>(M59/(2*0.81))*((1-O58)+SQRT(((1-O58)^2)+((4*0.81*O58/M59)*B53/B54)))*B54</f>
        <v>4.449582565579874</v>
      </c>
      <c r="R60" t="s">
        <v>51</v>
      </c>
      <c r="S60">
        <f>Z57</f>
        <v>4.62</v>
      </c>
      <c r="T60">
        <f>S61</f>
        <v>6.16</v>
      </c>
      <c r="AC60" t="s">
        <v>52</v>
      </c>
      <c r="AD60">
        <f>(AD59/(2*0.81))*((1-AF58)+SQRT(((1-AF58)^2)+((4*0.81*AF58/AD59)*S53/S54)))*S54</f>
        <v>3.5059227257806085</v>
      </c>
    </row>
    <row r="61" spans="1:71" x14ac:dyDescent="0.25">
      <c r="A61" t="s">
        <v>53</v>
      </c>
      <c r="B61">
        <f>I61</f>
        <v>12.440000000000001</v>
      </c>
      <c r="C61">
        <f>B60</f>
        <v>6.16</v>
      </c>
      <c r="H61" t="s">
        <v>18</v>
      </c>
      <c r="I61">
        <v>12.440000000000001</v>
      </c>
      <c r="R61" t="s">
        <v>53</v>
      </c>
      <c r="S61">
        <f>Z63</f>
        <v>6.16</v>
      </c>
      <c r="T61">
        <f>S60</f>
        <v>4.62</v>
      </c>
      <c r="Y61" t="s">
        <v>18</v>
      </c>
      <c r="Z61">
        <v>12.440000000000001</v>
      </c>
    </row>
    <row r="62" spans="1:71" x14ac:dyDescent="0.25">
      <c r="A62" t="s">
        <v>54</v>
      </c>
      <c r="B62">
        <f>M60</f>
        <v>4.449582565579874</v>
      </c>
      <c r="C62">
        <f>M65</f>
        <v>7.9365945294504492</v>
      </c>
      <c r="H62" t="s">
        <v>19</v>
      </c>
      <c r="I62">
        <v>7.76</v>
      </c>
      <c r="L62" t="s">
        <v>46</v>
      </c>
      <c r="M62">
        <f>((C60-C61)*F51)/(0.81*B51*F52)</f>
        <v>7.1366330652773069</v>
      </c>
      <c r="O62" t="str">
        <f>C59</f>
        <v>9'</v>
      </c>
      <c r="R62" t="s">
        <v>54</v>
      </c>
      <c r="S62">
        <f>AD60</f>
        <v>3.5059227257806085</v>
      </c>
      <c r="T62">
        <f>AD65</f>
        <v>3.77695676475195</v>
      </c>
      <c r="Y62" t="s">
        <v>19</v>
      </c>
      <c r="Z62">
        <v>7.76</v>
      </c>
      <c r="AC62" t="s">
        <v>46</v>
      </c>
      <c r="AD62">
        <f>((T60-T61)*W51)/(0.81*S51*W52)</f>
        <v>0.8750330350738097</v>
      </c>
      <c r="AF62" t="str">
        <f>T59</f>
        <v>9'</v>
      </c>
    </row>
    <row r="63" spans="1:71" x14ac:dyDescent="0.25">
      <c r="A63" t="s">
        <v>55</v>
      </c>
      <c r="B63">
        <f>(B62-B53)/B62*0.0035</f>
        <v>3.5363743819517005E-4</v>
      </c>
      <c r="C63">
        <f>(C62-B53)/C62*0.0035</f>
        <v>1.7360192462837841E-3</v>
      </c>
      <c r="H63" t="s">
        <v>20</v>
      </c>
      <c r="I63">
        <v>6.16</v>
      </c>
      <c r="L63" t="s">
        <v>47</v>
      </c>
      <c r="M63">
        <f>C61/C60</f>
        <v>0.49517684887459801</v>
      </c>
      <c r="N63" t="s">
        <v>48</v>
      </c>
      <c r="O63">
        <f>(0.0035/0.00196)*M63</f>
        <v>0.88424437299035363</v>
      </c>
      <c r="R63" t="s">
        <v>55</v>
      </c>
      <c r="S63">
        <f>(S62-S53)/S62*0.0035</f>
        <v>-4.9324260544928041E-4</v>
      </c>
      <c r="T63">
        <f>(T62-S53)/T62*0.0035</f>
        <v>-2.0668791622226686E-4</v>
      </c>
      <c r="Y63" t="s">
        <v>20</v>
      </c>
      <c r="Z63">
        <v>6.16</v>
      </c>
      <c r="AC63" t="s">
        <v>47</v>
      </c>
      <c r="AD63">
        <f>T61/T60</f>
        <v>0.75</v>
      </c>
      <c r="AE63" t="s">
        <v>48</v>
      </c>
      <c r="AF63">
        <f>(0.0035/0.00196)*AD63</f>
        <v>1.3392857142857144</v>
      </c>
    </row>
    <row r="64" spans="1:71" x14ac:dyDescent="0.25">
      <c r="A64" t="s">
        <v>56</v>
      </c>
      <c r="B64">
        <f>B63*200000</f>
        <v>70.72748763903401</v>
      </c>
      <c r="C64">
        <f>C63*200000</f>
        <v>347.20384925675683</v>
      </c>
      <c r="H64" t="s">
        <v>21</v>
      </c>
      <c r="I64">
        <v>9.3000000000000007</v>
      </c>
      <c r="L64" t="s">
        <v>50</v>
      </c>
      <c r="M64">
        <f>(C60*F51)/(B51*B54*F52)</f>
        <v>0.20448012232415907</v>
      </c>
      <c r="R64" t="s">
        <v>56</v>
      </c>
      <c r="S64">
        <f>S63*200000</f>
        <v>-98.648521089856075</v>
      </c>
      <c r="T64">
        <f>T63*200000</f>
        <v>-41.33758324445337</v>
      </c>
      <c r="Y64" t="s">
        <v>21</v>
      </c>
      <c r="Z64">
        <v>9.3000000000000007</v>
      </c>
      <c r="AC64" t="s">
        <v>50</v>
      </c>
      <c r="AD64">
        <f>(T60*W51)/(S51*S54*W52)</f>
        <v>0.15750594631328577</v>
      </c>
    </row>
    <row r="65" spans="1:71" x14ac:dyDescent="0.25">
      <c r="A65" t="s">
        <v>57</v>
      </c>
      <c r="B65">
        <f>IF(ABS(B64)&gt;F51,F51*SIGN(B64),B64)</f>
        <v>70.72748763903401</v>
      </c>
      <c r="C65">
        <f>IF(ABS(C64)&gt;F51,F51*SIGN(C64),C64)</f>
        <v>347.20384925675683</v>
      </c>
      <c r="L65" t="s">
        <v>52</v>
      </c>
      <c r="M65">
        <f>(M64/(2*0.81))*((1-O63)+SQRT(((1-O63)^2)+((4*0.81*O63/M64)*B53/B54)))*B54</f>
        <v>7.9365945294504492</v>
      </c>
      <c r="R65" t="s">
        <v>57</v>
      </c>
      <c r="S65">
        <f>IF(ABS(S64)&gt;W51,W51*SIGN(S64),S64)</f>
        <v>-98.648521089856075</v>
      </c>
      <c r="T65">
        <f>IF(ABS(T64)&gt;W51,W51*SIGN(T64),T64)</f>
        <v>-41.33758324445337</v>
      </c>
      <c r="AC65" t="s">
        <v>52</v>
      </c>
      <c r="AD65">
        <f>(AD64/(2*0.81))*((1-AF63)+SQRT(((1-AF63)^2)+((4*0.81*AF63/AD64)*S53/S54)))*S54</f>
        <v>3.77695676475195</v>
      </c>
    </row>
    <row r="66" spans="1:71" x14ac:dyDescent="0.25">
      <c r="A66" t="s">
        <v>58</v>
      </c>
      <c r="B66">
        <f>0.81*B51*B62*F52/10</f>
        <v>153.21292143886836</v>
      </c>
      <c r="C66">
        <f>0.81*B51*C62*F52/10</f>
        <v>273.28155309202026</v>
      </c>
      <c r="R66" t="s">
        <v>58</v>
      </c>
      <c r="S66">
        <f>0.81*S51*S62*W52/10</f>
        <v>241.43957561815256</v>
      </c>
      <c r="T66">
        <f>0.81*S51*T62*W52/10</f>
        <v>260.10465995276076</v>
      </c>
    </row>
    <row r="67" spans="1:71" x14ac:dyDescent="0.25">
      <c r="A67" t="s">
        <v>59</v>
      </c>
      <c r="B67">
        <f>B61*B65/10</f>
        <v>87.984994622958325</v>
      </c>
      <c r="C67">
        <f>C61*C65/10</f>
        <v>213.8775711421622</v>
      </c>
      <c r="R67" t="s">
        <v>59</v>
      </c>
      <c r="S67">
        <f>S61*S65/10</f>
        <v>-60.767488991351343</v>
      </c>
      <c r="T67">
        <f>T61*T65/10</f>
        <v>-19.097963458937457</v>
      </c>
    </row>
    <row r="68" spans="1:71" x14ac:dyDescent="0.25">
      <c r="A68" t="s">
        <v>60</v>
      </c>
      <c r="B68">
        <f>B60*F51/10</f>
        <v>241.04079999999999</v>
      </c>
      <c r="C68">
        <f>C60*F51/10</f>
        <v>486.77720000000011</v>
      </c>
      <c r="R68" t="s">
        <v>60</v>
      </c>
      <c r="S68">
        <f>S60*W51/10</f>
        <v>180.78059999999999</v>
      </c>
      <c r="T68">
        <f>T60*W51/10</f>
        <v>241.04079999999999</v>
      </c>
    </row>
    <row r="69" spans="1:71" x14ac:dyDescent="0.25">
      <c r="A69" t="s">
        <v>61</v>
      </c>
      <c r="B69">
        <f>B68-B67-B66</f>
        <v>-0.15711606182668447</v>
      </c>
      <c r="C69">
        <f>C68-C67-C66</f>
        <v>-0.38192423418234966</v>
      </c>
      <c r="R69" t="s">
        <v>61</v>
      </c>
      <c r="S69">
        <f>S68-S67-S66</f>
        <v>0.1085133731987753</v>
      </c>
      <c r="T69">
        <f>T68-T67-T66</f>
        <v>3.4103506176677456E-2</v>
      </c>
    </row>
    <row r="70" spans="1:71" x14ac:dyDescent="0.25">
      <c r="A70" t="s">
        <v>62</v>
      </c>
      <c r="B70">
        <f>(B68*(B52-B53)-B67*B53-B66*0.416*B62)/100</f>
        <v>128.62743667180891</v>
      </c>
      <c r="C70">
        <f>-(C68*(B52-B53)-C67*B53-C66*0.416*C62)/100</f>
        <v>-255.01740165655102</v>
      </c>
      <c r="R70" t="s">
        <v>62</v>
      </c>
      <c r="S70">
        <f>(S68*(S52-S53)-S67*S53-S66*0.416*S62)/100</f>
        <v>31.449898620194027</v>
      </c>
      <c r="T70">
        <f>-(T68*(S52-S53)-T67*S53-T66*0.416*T62)/100</f>
        <v>-40.064461669756817</v>
      </c>
    </row>
    <row r="73" spans="1:71" x14ac:dyDescent="0.25">
      <c r="A73" t="s">
        <v>35</v>
      </c>
      <c r="C73">
        <v>4</v>
      </c>
      <c r="L73" s="13">
        <v>14</v>
      </c>
      <c r="M73" s="1">
        <v>18</v>
      </c>
      <c r="N73" s="1">
        <v>18</v>
      </c>
      <c r="O73" s="1">
        <v>22</v>
      </c>
      <c r="P73" s="1">
        <v>22</v>
      </c>
      <c r="Q73" s="1">
        <v>26</v>
      </c>
      <c r="R73" t="s">
        <v>35</v>
      </c>
      <c r="T73">
        <v>4</v>
      </c>
      <c r="AC73" s="1">
        <v>14</v>
      </c>
      <c r="AD73" s="15">
        <v>18</v>
      </c>
      <c r="AE73" s="13">
        <v>18</v>
      </c>
      <c r="AF73" s="1">
        <v>22</v>
      </c>
      <c r="AG73" s="1">
        <v>22</v>
      </c>
      <c r="AH73" s="1">
        <v>26</v>
      </c>
      <c r="AV73" s="1"/>
      <c r="AW73" s="1"/>
      <c r="AX73" s="1"/>
      <c r="AY73" s="1"/>
      <c r="AZ73" s="1"/>
      <c r="BA73" s="1"/>
      <c r="BN73" s="1"/>
      <c r="BO73" s="1"/>
      <c r="BP73" s="1"/>
      <c r="BQ73" s="1"/>
      <c r="BR73" s="1"/>
      <c r="BS73" s="1"/>
    </row>
    <row r="74" spans="1:71" x14ac:dyDescent="0.25">
      <c r="J74" t="s">
        <v>36</v>
      </c>
      <c r="L74" s="14" t="s">
        <v>21</v>
      </c>
      <c r="M74" s="7" t="s">
        <v>20</v>
      </c>
      <c r="N74" s="7" t="s">
        <v>20</v>
      </c>
      <c r="O74" s="7" t="s">
        <v>10</v>
      </c>
      <c r="P74" s="7" t="s">
        <v>10</v>
      </c>
      <c r="Q74" s="7" t="s">
        <v>10</v>
      </c>
      <c r="AA74" t="s">
        <v>36</v>
      </c>
      <c r="AC74" s="7" t="s">
        <v>21</v>
      </c>
      <c r="AD74" s="7" t="s">
        <v>20</v>
      </c>
      <c r="AE74" s="7" t="s">
        <v>20</v>
      </c>
      <c r="AF74" s="7" t="s">
        <v>10</v>
      </c>
      <c r="AG74" s="7" t="s">
        <v>10</v>
      </c>
      <c r="AH74" s="7" t="s">
        <v>10</v>
      </c>
      <c r="AV74" s="7"/>
      <c r="AW74" s="7"/>
      <c r="AX74" s="7"/>
      <c r="AY74" s="7"/>
      <c r="AZ74" s="7"/>
      <c r="BA74" s="7"/>
      <c r="BN74" s="7"/>
      <c r="BO74" s="7"/>
      <c r="BP74" s="7"/>
      <c r="BQ74" s="7"/>
      <c r="BR74" s="7"/>
      <c r="BS74" s="7"/>
    </row>
    <row r="75" spans="1:71" x14ac:dyDescent="0.25">
      <c r="A75" t="s">
        <v>37</v>
      </c>
      <c r="B75">
        <v>30</v>
      </c>
      <c r="C75" t="s">
        <v>38</v>
      </c>
      <c r="E75" t="s">
        <v>39</v>
      </c>
      <c r="F75">
        <v>391.3</v>
      </c>
      <c r="G75" t="s">
        <v>40</v>
      </c>
      <c r="I75" t="s">
        <v>41</v>
      </c>
      <c r="J75" t="s">
        <v>4</v>
      </c>
      <c r="L75" s="14" t="s">
        <v>20</v>
      </c>
      <c r="M75" s="7" t="s">
        <v>10</v>
      </c>
      <c r="N75" s="7" t="s">
        <v>10</v>
      </c>
      <c r="O75" s="7" t="s">
        <v>10</v>
      </c>
      <c r="P75" s="7" t="s">
        <v>10</v>
      </c>
      <c r="Q75" s="7" t="s">
        <v>10</v>
      </c>
      <c r="R75" t="s">
        <v>37</v>
      </c>
      <c r="S75">
        <v>60</v>
      </c>
      <c r="T75" t="s">
        <v>38</v>
      </c>
      <c r="V75" t="s">
        <v>39</v>
      </c>
      <c r="W75">
        <v>391.3</v>
      </c>
      <c r="X75" t="s">
        <v>40</v>
      </c>
      <c r="Z75" t="s">
        <v>41</v>
      </c>
      <c r="AA75" t="s">
        <v>4</v>
      </c>
      <c r="AC75" s="7" t="s">
        <v>20</v>
      </c>
      <c r="AD75" s="7" t="s">
        <v>10</v>
      </c>
      <c r="AE75" s="7" t="s">
        <v>10</v>
      </c>
      <c r="AF75" s="7" t="s">
        <v>10</v>
      </c>
      <c r="AG75" s="7" t="s">
        <v>10</v>
      </c>
      <c r="AH75" s="7" t="s">
        <v>10</v>
      </c>
      <c r="AV75" s="7"/>
      <c r="AW75" s="7"/>
      <c r="AX75" s="7"/>
      <c r="AY75" s="7"/>
      <c r="AZ75" s="7"/>
      <c r="BA75" s="7"/>
      <c r="BN75" s="7"/>
      <c r="BO75" s="7"/>
      <c r="BP75" s="7"/>
      <c r="BQ75" s="7"/>
      <c r="BR75" s="7"/>
      <c r="BS75" s="7"/>
    </row>
    <row r="76" spans="1:71" x14ac:dyDescent="0.25">
      <c r="A76" t="s">
        <v>42</v>
      </c>
      <c r="B76">
        <v>60</v>
      </c>
      <c r="C76" t="s">
        <v>38</v>
      </c>
      <c r="E76" t="s">
        <v>43</v>
      </c>
      <c r="F76">
        <v>14.17</v>
      </c>
      <c r="G76" t="s">
        <v>40</v>
      </c>
      <c r="H76" t="s">
        <v>5</v>
      </c>
      <c r="I76">
        <v>12.5</v>
      </c>
      <c r="R76" t="s">
        <v>42</v>
      </c>
      <c r="S76">
        <v>22</v>
      </c>
      <c r="T76" t="s">
        <v>38</v>
      </c>
      <c r="V76" t="s">
        <v>43</v>
      </c>
      <c r="W76">
        <v>14.17</v>
      </c>
      <c r="X76" t="s">
        <v>40</v>
      </c>
      <c r="Y76" t="s">
        <v>5</v>
      </c>
      <c r="Z76">
        <v>12.5</v>
      </c>
    </row>
    <row r="77" spans="1:71" x14ac:dyDescent="0.25">
      <c r="A77" t="s">
        <v>44</v>
      </c>
      <c r="B77">
        <v>4</v>
      </c>
      <c r="C77" t="s">
        <v>38</v>
      </c>
      <c r="H77" t="s">
        <v>6</v>
      </c>
      <c r="I77">
        <v>10.96</v>
      </c>
      <c r="R77" t="s">
        <v>44</v>
      </c>
      <c r="S77">
        <v>4</v>
      </c>
      <c r="T77" t="s">
        <v>38</v>
      </c>
      <c r="Y77" t="s">
        <v>6</v>
      </c>
      <c r="Z77">
        <v>10.96</v>
      </c>
    </row>
    <row r="78" spans="1:71" x14ac:dyDescent="0.25">
      <c r="A78" t="s">
        <v>45</v>
      </c>
      <c r="B78">
        <f>B76-B77</f>
        <v>56</v>
      </c>
      <c r="C78" t="s">
        <v>38</v>
      </c>
      <c r="H78" t="s">
        <v>7</v>
      </c>
      <c r="I78">
        <v>9.36</v>
      </c>
      <c r="R78" t="s">
        <v>45</v>
      </c>
      <c r="S78">
        <f>S76-S77</f>
        <v>18</v>
      </c>
      <c r="T78" t="s">
        <v>38</v>
      </c>
      <c r="Y78" t="s">
        <v>7</v>
      </c>
      <c r="Z78">
        <v>9.36</v>
      </c>
    </row>
    <row r="79" spans="1:71" x14ac:dyDescent="0.25">
      <c r="H79" t="s">
        <v>8</v>
      </c>
      <c r="I79">
        <v>7.82</v>
      </c>
      <c r="Y79" t="s">
        <v>8</v>
      </c>
      <c r="Z79">
        <v>7.82</v>
      </c>
    </row>
    <row r="80" spans="1:71" x14ac:dyDescent="0.25">
      <c r="H80" t="s">
        <v>9</v>
      </c>
      <c r="I80">
        <v>6.28</v>
      </c>
      <c r="Y80" t="s">
        <v>9</v>
      </c>
      <c r="Z80">
        <v>6.28</v>
      </c>
    </row>
    <row r="81" spans="1:71" x14ac:dyDescent="0.25">
      <c r="H81" t="s">
        <v>10</v>
      </c>
      <c r="I81">
        <v>4.62</v>
      </c>
      <c r="L81" t="s">
        <v>46</v>
      </c>
      <c r="M81">
        <f>((B84-B85)*F75)/(0.81*B75*F76)</f>
        <v>-3.5683165326386534</v>
      </c>
      <c r="O81">
        <f>B83</f>
        <v>9</v>
      </c>
      <c r="Y81" t="s">
        <v>10</v>
      </c>
      <c r="Z81">
        <v>4.62</v>
      </c>
      <c r="AC81" t="s">
        <v>46</v>
      </c>
      <c r="AD81">
        <f>((S84-S85)*W75)/(0.81*S75*W76)</f>
        <v>-0.8750330350738097</v>
      </c>
      <c r="AF81">
        <f>S83</f>
        <v>9</v>
      </c>
    </row>
    <row r="82" spans="1:71" x14ac:dyDescent="0.25">
      <c r="H82" t="s">
        <v>11</v>
      </c>
      <c r="I82">
        <v>3.08</v>
      </c>
      <c r="L82" t="s">
        <v>47</v>
      </c>
      <c r="M82">
        <f>B85/B84</f>
        <v>1.5097402597402598</v>
      </c>
      <c r="N82" t="s">
        <v>48</v>
      </c>
      <c r="O82">
        <f>(0.0035/0.00196)*M82</f>
        <v>2.6959647495361785</v>
      </c>
      <c r="Y82" t="s">
        <v>11</v>
      </c>
      <c r="Z82">
        <v>3.08</v>
      </c>
      <c r="AC82" t="s">
        <v>47</v>
      </c>
      <c r="AD82">
        <f>S85/S84</f>
        <v>1.3333333333333333</v>
      </c>
      <c r="AE82" t="s">
        <v>48</v>
      </c>
      <c r="AF82">
        <f>(0.0035/0.00196)*AD82</f>
        <v>2.3809523809523809</v>
      </c>
    </row>
    <row r="83" spans="1:71" x14ac:dyDescent="0.25">
      <c r="B83">
        <v>9</v>
      </c>
      <c r="C83" t="s">
        <v>49</v>
      </c>
      <c r="L83" t="s">
        <v>50</v>
      </c>
      <c r="M83">
        <f>(B84*F75)/(B75*B78*F76)</f>
        <v>0.10125382262996942</v>
      </c>
      <c r="S83">
        <v>9</v>
      </c>
      <c r="T83" t="s">
        <v>49</v>
      </c>
      <c r="AC83" t="s">
        <v>50</v>
      </c>
      <c r="AD83">
        <f>(S84*W75)/(S75*S78*W76)</f>
        <v>0.11812945973496432</v>
      </c>
    </row>
    <row r="84" spans="1:71" x14ac:dyDescent="0.25">
      <c r="A84" t="s">
        <v>51</v>
      </c>
      <c r="B84">
        <f>I87</f>
        <v>6.16</v>
      </c>
      <c r="C84">
        <f>B85</f>
        <v>9.3000000000000007</v>
      </c>
      <c r="L84" t="s">
        <v>52</v>
      </c>
      <c r="M84">
        <f>(M83/(2*0.81))*((1-O82)+SQRT(((1-O82)^2)+((4*0.81*O82/M83)*B77/B78)))*B78</f>
        <v>4.5865963976684228</v>
      </c>
      <c r="R84" t="s">
        <v>51</v>
      </c>
      <c r="S84">
        <f>Z81</f>
        <v>4.62</v>
      </c>
      <c r="T84">
        <f>S85</f>
        <v>6.16</v>
      </c>
      <c r="AC84" t="s">
        <v>52</v>
      </c>
      <c r="AD84">
        <f>(AD83/(2*0.81))*((1-AF82)+SQRT(((1-AF82)^2)+((4*0.81*AF82/AD83)*S77/S78)))*S78</f>
        <v>3.5059227257806085</v>
      </c>
    </row>
    <row r="85" spans="1:71" x14ac:dyDescent="0.25">
      <c r="A85" t="s">
        <v>53</v>
      </c>
      <c r="B85">
        <f>I88</f>
        <v>9.3000000000000007</v>
      </c>
      <c r="C85">
        <f>B84</f>
        <v>6.16</v>
      </c>
      <c r="H85" t="s">
        <v>18</v>
      </c>
      <c r="I85">
        <v>12.440000000000001</v>
      </c>
      <c r="R85" t="s">
        <v>53</v>
      </c>
      <c r="S85">
        <f>Z87</f>
        <v>6.16</v>
      </c>
      <c r="T85">
        <f>S84</f>
        <v>4.62</v>
      </c>
      <c r="Y85" t="s">
        <v>18</v>
      </c>
      <c r="Z85">
        <v>12.440000000000001</v>
      </c>
    </row>
    <row r="86" spans="1:71" x14ac:dyDescent="0.25">
      <c r="A86" t="s">
        <v>54</v>
      </c>
      <c r="B86">
        <f>M84</f>
        <v>4.5865963976684228</v>
      </c>
      <c r="C86">
        <f>M89</f>
        <v>6.1709262032883592</v>
      </c>
      <c r="H86" t="s">
        <v>19</v>
      </c>
      <c r="I86">
        <v>7.76</v>
      </c>
      <c r="L86" t="s">
        <v>46</v>
      </c>
      <c r="M86">
        <f>((C84-C85)*F75)/(0.81*B75*F76)</f>
        <v>3.5683165326386534</v>
      </c>
      <c r="O86" t="str">
        <f>C83</f>
        <v>9'</v>
      </c>
      <c r="R86" t="s">
        <v>54</v>
      </c>
      <c r="S86">
        <f>AD84</f>
        <v>3.5059227257806085</v>
      </c>
      <c r="T86">
        <f>AD89</f>
        <v>3.77695676475195</v>
      </c>
      <c r="Y86" t="s">
        <v>19</v>
      </c>
      <c r="Z86">
        <v>7.76</v>
      </c>
      <c r="AC86" t="s">
        <v>46</v>
      </c>
      <c r="AD86">
        <f>((T84-T85)*W75)/(0.81*S75*W76)</f>
        <v>0.8750330350738097</v>
      </c>
      <c r="AF86" t="str">
        <f>T83</f>
        <v>9'</v>
      </c>
    </row>
    <row r="87" spans="1:71" x14ac:dyDescent="0.25">
      <c r="A87" t="s">
        <v>55</v>
      </c>
      <c r="B87">
        <f>(B86-B77)/B86*0.0035</f>
        <v>4.4762765541854916E-4</v>
      </c>
      <c r="C87">
        <f>(C86-B77)/C86*0.0035</f>
        <v>1.2312968039482164E-3</v>
      </c>
      <c r="H87" t="s">
        <v>20</v>
      </c>
      <c r="I87">
        <v>6.16</v>
      </c>
      <c r="L87" t="s">
        <v>47</v>
      </c>
      <c r="M87">
        <f>C85/C84</f>
        <v>0.66236559139784945</v>
      </c>
      <c r="N87" t="s">
        <v>48</v>
      </c>
      <c r="O87">
        <f>(0.0035/0.00196)*M87</f>
        <v>1.1827956989247312</v>
      </c>
      <c r="R87" t="s">
        <v>55</v>
      </c>
      <c r="S87">
        <f>(S86-S77)/S86*0.0035</f>
        <v>-4.9324260544928041E-4</v>
      </c>
      <c r="T87">
        <f>(T86-S77)/T86*0.0035</f>
        <v>-2.0668791622226686E-4</v>
      </c>
      <c r="Y87" t="s">
        <v>20</v>
      </c>
      <c r="Z87">
        <v>6.16</v>
      </c>
      <c r="AC87" t="s">
        <v>47</v>
      </c>
      <c r="AD87">
        <f>T85/T84</f>
        <v>0.75</v>
      </c>
      <c r="AE87" t="s">
        <v>48</v>
      </c>
      <c r="AF87">
        <f>(0.0035/0.00196)*AD87</f>
        <v>1.3392857142857144</v>
      </c>
    </row>
    <row r="88" spans="1:71" x14ac:dyDescent="0.25">
      <c r="A88" t="s">
        <v>56</v>
      </c>
      <c r="B88">
        <f>B87*200000</f>
        <v>89.525531083709836</v>
      </c>
      <c r="C88">
        <f>C87*200000</f>
        <v>246.25936078964327</v>
      </c>
      <c r="H88" t="s">
        <v>21</v>
      </c>
      <c r="I88">
        <v>9.3000000000000007</v>
      </c>
      <c r="L88" t="s">
        <v>50</v>
      </c>
      <c r="M88">
        <f>(C84*F75)/(B75*B78*F76)</f>
        <v>0.15286697247706427</v>
      </c>
      <c r="R88" t="s">
        <v>56</v>
      </c>
      <c r="S88">
        <f>S87*200000</f>
        <v>-98.648521089856075</v>
      </c>
      <c r="T88">
        <f>T87*200000</f>
        <v>-41.33758324445337</v>
      </c>
      <c r="Y88" t="s">
        <v>21</v>
      </c>
      <c r="Z88">
        <v>9.3000000000000007</v>
      </c>
      <c r="AC88" t="s">
        <v>50</v>
      </c>
      <c r="AD88">
        <f>(T84*W75)/(S75*S78*W76)</f>
        <v>0.15750594631328577</v>
      </c>
    </row>
    <row r="89" spans="1:71" x14ac:dyDescent="0.25">
      <c r="A89" t="s">
        <v>57</v>
      </c>
      <c r="B89">
        <f>IF(ABS(B88)&gt;F75,F75*SIGN(B88),B88)</f>
        <v>89.525531083709836</v>
      </c>
      <c r="C89">
        <f>IF(ABS(C88)&gt;F75,F75*SIGN(C88),C88)</f>
        <v>246.25936078964327</v>
      </c>
      <c r="L89" t="s">
        <v>52</v>
      </c>
      <c r="M89">
        <f>(M88/(2*0.81))*((1-O87)+SQRT(((1-O87)^2)+((4*0.81*O87/M88)*B77/B78)))*B78</f>
        <v>6.1709262032883592</v>
      </c>
      <c r="R89" t="s">
        <v>57</v>
      </c>
      <c r="S89">
        <f>IF(ABS(S88)&gt;W75,W75*SIGN(S88),S88)</f>
        <v>-98.648521089856075</v>
      </c>
      <c r="T89">
        <f>IF(ABS(T88)&gt;W75,W75*SIGN(T88),T88)</f>
        <v>-41.33758324445337</v>
      </c>
      <c r="AC89" t="s">
        <v>52</v>
      </c>
      <c r="AD89">
        <f>(AD88/(2*0.81))*((1-AF87)+SQRT(((1-AF87)^2)+((4*0.81*AF87/AD88)*S77/S78)))*S78</f>
        <v>3.77695676475195</v>
      </c>
    </row>
    <row r="90" spans="1:71" x14ac:dyDescent="0.25">
      <c r="A90" t="s">
        <v>58</v>
      </c>
      <c r="B90">
        <f>0.81*B75*B86*F76/10</f>
        <v>157.93073242055658</v>
      </c>
      <c r="C90">
        <f>0.81*B75*C86*F76/10</f>
        <v>212.48411905044841</v>
      </c>
      <c r="R90" t="s">
        <v>58</v>
      </c>
      <c r="S90">
        <f>0.81*S75*S86*W76/10</f>
        <v>241.43957561815256</v>
      </c>
      <c r="T90">
        <f>0.81*S75*T86*W76/10</f>
        <v>260.10465995276076</v>
      </c>
    </row>
    <row r="91" spans="1:71" x14ac:dyDescent="0.25">
      <c r="A91" t="s">
        <v>59</v>
      </c>
      <c r="B91">
        <f>B85*B89/10</f>
        <v>83.25874390785016</v>
      </c>
      <c r="C91">
        <f>C85*C89/10</f>
        <v>151.69576624642025</v>
      </c>
      <c r="R91" t="s">
        <v>59</v>
      </c>
      <c r="S91">
        <f>S85*S89/10</f>
        <v>-60.767488991351343</v>
      </c>
      <c r="T91">
        <f>T85*T89/10</f>
        <v>-19.097963458937457</v>
      </c>
    </row>
    <row r="92" spans="1:71" x14ac:dyDescent="0.25">
      <c r="A92" t="s">
        <v>60</v>
      </c>
      <c r="B92">
        <f>B84*F75/10</f>
        <v>241.04079999999999</v>
      </c>
      <c r="C92">
        <f>C84*F75/10</f>
        <v>363.90900000000005</v>
      </c>
      <c r="R92" t="s">
        <v>60</v>
      </c>
      <c r="S92">
        <f>S84*W75/10</f>
        <v>180.78059999999999</v>
      </c>
      <c r="T92">
        <f>T84*W75/10</f>
        <v>241.04079999999999</v>
      </c>
    </row>
    <row r="93" spans="1:71" x14ac:dyDescent="0.25">
      <c r="A93" t="s">
        <v>61</v>
      </c>
      <c r="B93">
        <f>B92-B91-B90</f>
        <v>-0.1486763284067365</v>
      </c>
      <c r="C93">
        <f>C92-C91-C90</f>
        <v>-0.27088529686861307</v>
      </c>
      <c r="R93" t="s">
        <v>61</v>
      </c>
      <c r="S93">
        <f>S92-S91-S90</f>
        <v>0.1085133731987753</v>
      </c>
      <c r="T93">
        <f>T92-T91-T90</f>
        <v>3.4103506176677456E-2</v>
      </c>
    </row>
    <row r="94" spans="1:71" x14ac:dyDescent="0.25">
      <c r="A94" t="s">
        <v>62</v>
      </c>
      <c r="B94">
        <f>(B92*(B76-B77)-B91*B77-B90*0.416*B86)/100</f>
        <v>128.63914180553675</v>
      </c>
      <c r="C94">
        <f>-(C92*(B76-B77)-C91*B77-C90*0.416*C86)/100</f>
        <v>-192.26651826713402</v>
      </c>
      <c r="R94" t="s">
        <v>62</v>
      </c>
      <c r="S94">
        <f>(S92*(S76-S77)-S91*S77-S90*0.416*S86)/100</f>
        <v>31.449898620194027</v>
      </c>
      <c r="T94">
        <f>-(T92*(S76-S77)-T91*S77-T90*0.416*T86)/100</f>
        <v>-40.064461669756817</v>
      </c>
    </row>
    <row r="95" spans="1:71" x14ac:dyDescent="0.25">
      <c r="A95" t="s">
        <v>35</v>
      </c>
      <c r="C95">
        <v>5</v>
      </c>
      <c r="L95" s="13">
        <v>14</v>
      </c>
      <c r="M95" s="1">
        <v>18</v>
      </c>
      <c r="N95" s="1">
        <v>18</v>
      </c>
      <c r="O95" s="1">
        <v>22</v>
      </c>
      <c r="P95" s="1">
        <v>22</v>
      </c>
      <c r="Q95" s="1">
        <v>26</v>
      </c>
      <c r="R95" t="s">
        <v>35</v>
      </c>
      <c r="T95">
        <v>5</v>
      </c>
      <c r="AC95" s="1">
        <v>14</v>
      </c>
      <c r="AD95" s="15">
        <v>18</v>
      </c>
      <c r="AE95" s="13">
        <v>18</v>
      </c>
      <c r="AF95" s="1">
        <v>22</v>
      </c>
      <c r="AG95" s="1">
        <v>22</v>
      </c>
      <c r="AH95" s="1">
        <v>26</v>
      </c>
      <c r="AV95" s="1"/>
      <c r="AW95" s="1"/>
      <c r="AX95" s="1"/>
      <c r="AY95" s="1"/>
      <c r="AZ95" s="1"/>
      <c r="BA95" s="1"/>
      <c r="BN95" s="1"/>
      <c r="BO95" s="1"/>
      <c r="BP95" s="1"/>
      <c r="BQ95" s="1"/>
      <c r="BR95" s="1"/>
      <c r="BS95" s="1"/>
    </row>
    <row r="96" spans="1:71" x14ac:dyDescent="0.25">
      <c r="J96" t="s">
        <v>36</v>
      </c>
      <c r="L96" s="14" t="s">
        <v>20</v>
      </c>
      <c r="M96" s="7" t="s">
        <v>10</v>
      </c>
      <c r="N96" s="7" t="s">
        <v>10</v>
      </c>
      <c r="O96" s="7" t="s">
        <v>10</v>
      </c>
      <c r="P96" s="7" t="s">
        <v>10</v>
      </c>
      <c r="Q96" s="7" t="s">
        <v>10</v>
      </c>
      <c r="AA96" t="s">
        <v>36</v>
      </c>
      <c r="AC96" s="7" t="s">
        <v>20</v>
      </c>
      <c r="AD96" s="7" t="s">
        <v>10</v>
      </c>
      <c r="AE96" s="7" t="s">
        <v>10</v>
      </c>
      <c r="AF96" s="7" t="s">
        <v>10</v>
      </c>
      <c r="AG96" s="7" t="s">
        <v>10</v>
      </c>
      <c r="AH96" s="7" t="s">
        <v>10</v>
      </c>
      <c r="AV96" s="7"/>
      <c r="AW96" s="7"/>
      <c r="AX96" s="7"/>
      <c r="AY96" s="7"/>
      <c r="AZ96" s="7"/>
      <c r="BA96" s="7"/>
      <c r="BN96" s="7"/>
      <c r="BO96" s="7"/>
      <c r="BP96" s="7"/>
      <c r="BQ96" s="7"/>
      <c r="BR96" s="7"/>
      <c r="BS96" s="7"/>
    </row>
    <row r="97" spans="1:71" x14ac:dyDescent="0.25">
      <c r="A97" t="s">
        <v>37</v>
      </c>
      <c r="B97">
        <v>30</v>
      </c>
      <c r="C97" t="s">
        <v>38</v>
      </c>
      <c r="E97" t="s">
        <v>39</v>
      </c>
      <c r="F97">
        <v>391.3</v>
      </c>
      <c r="G97" t="s">
        <v>40</v>
      </c>
      <c r="I97" t="s">
        <v>41</v>
      </c>
      <c r="J97" t="s">
        <v>4</v>
      </c>
      <c r="L97" s="14" t="s">
        <v>10</v>
      </c>
      <c r="M97" s="7" t="s">
        <v>10</v>
      </c>
      <c r="N97" s="7" t="s">
        <v>10</v>
      </c>
      <c r="O97" s="7" t="s">
        <v>10</v>
      </c>
      <c r="P97" s="7" t="s">
        <v>10</v>
      </c>
      <c r="Q97" s="7" t="s">
        <v>10</v>
      </c>
      <c r="R97" t="s">
        <v>37</v>
      </c>
      <c r="S97">
        <v>60</v>
      </c>
      <c r="T97" t="s">
        <v>38</v>
      </c>
      <c r="V97" t="s">
        <v>39</v>
      </c>
      <c r="W97">
        <v>391.3</v>
      </c>
      <c r="X97" t="s">
        <v>40</v>
      </c>
      <c r="Z97" t="s">
        <v>41</v>
      </c>
      <c r="AA97" t="s">
        <v>4</v>
      </c>
      <c r="AC97" s="7" t="s">
        <v>10</v>
      </c>
      <c r="AD97" s="7" t="s">
        <v>10</v>
      </c>
      <c r="AE97" s="7" t="s">
        <v>10</v>
      </c>
      <c r="AF97" s="7" t="s">
        <v>10</v>
      </c>
      <c r="AG97" s="7" t="s">
        <v>10</v>
      </c>
      <c r="AH97" s="7" t="s">
        <v>10</v>
      </c>
      <c r="AV97" s="7"/>
      <c r="AW97" s="7"/>
      <c r="AX97" s="7"/>
      <c r="AY97" s="7"/>
      <c r="AZ97" s="7"/>
      <c r="BA97" s="7"/>
      <c r="BN97" s="7"/>
      <c r="BO97" s="7"/>
      <c r="BP97" s="7"/>
      <c r="BQ97" s="7"/>
      <c r="BR97" s="7"/>
      <c r="BS97" s="7"/>
    </row>
    <row r="98" spans="1:71" x14ac:dyDescent="0.25">
      <c r="A98" t="s">
        <v>42</v>
      </c>
      <c r="B98">
        <v>50</v>
      </c>
      <c r="C98" t="s">
        <v>38</v>
      </c>
      <c r="E98" t="s">
        <v>43</v>
      </c>
      <c r="F98">
        <v>14.17</v>
      </c>
      <c r="G98" t="s">
        <v>40</v>
      </c>
      <c r="H98" t="s">
        <v>5</v>
      </c>
      <c r="I98">
        <v>12.5</v>
      </c>
      <c r="R98" t="s">
        <v>42</v>
      </c>
      <c r="S98">
        <v>22</v>
      </c>
      <c r="T98" t="s">
        <v>38</v>
      </c>
      <c r="V98" t="s">
        <v>43</v>
      </c>
      <c r="W98">
        <v>14.17</v>
      </c>
      <c r="X98" t="s">
        <v>40</v>
      </c>
      <c r="Y98" t="s">
        <v>5</v>
      </c>
      <c r="Z98">
        <v>12.5</v>
      </c>
    </row>
    <row r="99" spans="1:71" x14ac:dyDescent="0.25">
      <c r="A99" t="s">
        <v>44</v>
      </c>
      <c r="B99">
        <v>4</v>
      </c>
      <c r="C99" t="s">
        <v>38</v>
      </c>
      <c r="H99" t="s">
        <v>6</v>
      </c>
      <c r="I99">
        <v>10.96</v>
      </c>
      <c r="R99" t="s">
        <v>44</v>
      </c>
      <c r="S99">
        <v>4</v>
      </c>
      <c r="T99" t="s">
        <v>38</v>
      </c>
      <c r="Y99" t="s">
        <v>6</v>
      </c>
      <c r="Z99">
        <v>10.96</v>
      </c>
    </row>
    <row r="100" spans="1:71" x14ac:dyDescent="0.25">
      <c r="A100" t="s">
        <v>45</v>
      </c>
      <c r="B100">
        <f>B98-B99</f>
        <v>46</v>
      </c>
      <c r="C100" t="s">
        <v>38</v>
      </c>
      <c r="H100" t="s">
        <v>7</v>
      </c>
      <c r="I100">
        <v>9.36</v>
      </c>
      <c r="R100" t="s">
        <v>45</v>
      </c>
      <c r="S100">
        <f>S98-S99</f>
        <v>18</v>
      </c>
      <c r="T100" t="s">
        <v>38</v>
      </c>
      <c r="Y100" t="s">
        <v>7</v>
      </c>
      <c r="Z100">
        <v>9.36</v>
      </c>
    </row>
    <row r="101" spans="1:71" x14ac:dyDescent="0.25">
      <c r="H101" t="s">
        <v>8</v>
      </c>
      <c r="I101">
        <v>7.82</v>
      </c>
      <c r="Y101" t="s">
        <v>8</v>
      </c>
      <c r="Z101">
        <v>7.82</v>
      </c>
    </row>
    <row r="102" spans="1:71" x14ac:dyDescent="0.25">
      <c r="H102" t="s">
        <v>9</v>
      </c>
      <c r="I102">
        <v>6.28</v>
      </c>
      <c r="Y102" t="s">
        <v>9</v>
      </c>
      <c r="Z102">
        <v>6.28</v>
      </c>
    </row>
    <row r="103" spans="1:71" x14ac:dyDescent="0.25">
      <c r="H103" t="s">
        <v>10</v>
      </c>
      <c r="I103">
        <v>4.62</v>
      </c>
      <c r="L103" t="s">
        <v>46</v>
      </c>
      <c r="M103">
        <f>((B106-B107)*F97)/(0.81*B97*F98)</f>
        <v>-1.7500660701476194</v>
      </c>
      <c r="O103">
        <f>B105</f>
        <v>9</v>
      </c>
      <c r="Y103" t="s">
        <v>10</v>
      </c>
      <c r="Z103">
        <v>4.62</v>
      </c>
      <c r="AC103" t="s">
        <v>46</v>
      </c>
      <c r="AD103">
        <f>((S106-S107)*W97)/(0.81*S97*W98)</f>
        <v>0</v>
      </c>
      <c r="AF103">
        <f>S105</f>
        <v>9</v>
      </c>
    </row>
    <row r="104" spans="1:71" x14ac:dyDescent="0.25">
      <c r="H104" t="s">
        <v>11</v>
      </c>
      <c r="I104">
        <v>3.08</v>
      </c>
      <c r="L104" t="s">
        <v>47</v>
      </c>
      <c r="M104">
        <f>B107/B106</f>
        <v>1.3333333333333333</v>
      </c>
      <c r="N104" t="s">
        <v>48</v>
      </c>
      <c r="O104">
        <f>(0.0035/0.00196)*M104</f>
        <v>2.3809523809523809</v>
      </c>
      <c r="Y104" t="s">
        <v>11</v>
      </c>
      <c r="Z104">
        <v>3.08</v>
      </c>
      <c r="AC104" t="s">
        <v>47</v>
      </c>
      <c r="AD104">
        <f>S107/S106</f>
        <v>1</v>
      </c>
      <c r="AE104" t="s">
        <v>48</v>
      </c>
      <c r="AF104">
        <f>(0.0035/0.00196)*AD104</f>
        <v>1.7857142857142858</v>
      </c>
    </row>
    <row r="105" spans="1:71" x14ac:dyDescent="0.25">
      <c r="B105">
        <v>9</v>
      </c>
      <c r="C105" t="s">
        <v>49</v>
      </c>
      <c r="L105" t="s">
        <v>50</v>
      </c>
      <c r="M105">
        <f>(B106*F97)/(B97*B100*F98)</f>
        <v>9.2449142401276441E-2</v>
      </c>
      <c r="S105">
        <v>9</v>
      </c>
      <c r="T105" t="s">
        <v>49</v>
      </c>
      <c r="AC105" t="s">
        <v>50</v>
      </c>
      <c r="AD105">
        <f>(S106*W97)/(S97*S100*W98)</f>
        <v>0.11812945973496432</v>
      </c>
    </row>
    <row r="106" spans="1:71" x14ac:dyDescent="0.25">
      <c r="A106" t="s">
        <v>51</v>
      </c>
      <c r="B106">
        <f>I103</f>
        <v>4.62</v>
      </c>
      <c r="C106">
        <f>B107</f>
        <v>6.16</v>
      </c>
      <c r="L106" t="s">
        <v>52</v>
      </c>
      <c r="M106">
        <f>(M105/(2*0.81))*((1-O104)+SQRT(((1-O104)^2)+((4*0.81*O104/M105)*B99/B100)))*B100</f>
        <v>4.3211518948694376</v>
      </c>
      <c r="R106" t="s">
        <v>51</v>
      </c>
      <c r="S106">
        <f>Z103</f>
        <v>4.62</v>
      </c>
      <c r="T106">
        <f>S107</f>
        <v>4.62</v>
      </c>
      <c r="AC106" t="s">
        <v>52</v>
      </c>
      <c r="AD106">
        <f>(AD105/(2*0.81))*((1-AF104)+SQRT(((1-AF104)^2)+((4*0.81*AF104/AD105)*S99/S100)))*S100</f>
        <v>3.4200327527017995</v>
      </c>
    </row>
    <row r="107" spans="1:71" x14ac:dyDescent="0.25">
      <c r="A107" t="s">
        <v>53</v>
      </c>
      <c r="B107">
        <f>I109</f>
        <v>6.16</v>
      </c>
      <c r="C107">
        <f>B106</f>
        <v>4.62</v>
      </c>
      <c r="H107" t="s">
        <v>18</v>
      </c>
      <c r="I107">
        <v>12.440000000000001</v>
      </c>
      <c r="R107" t="s">
        <v>53</v>
      </c>
      <c r="S107">
        <f>Z103</f>
        <v>4.62</v>
      </c>
      <c r="T107">
        <f>S106</f>
        <v>4.62</v>
      </c>
      <c r="Y107" t="s">
        <v>18</v>
      </c>
      <c r="Z107">
        <v>12.440000000000001</v>
      </c>
    </row>
    <row r="108" spans="1:71" x14ac:dyDescent="0.25">
      <c r="A108" t="s">
        <v>54</v>
      </c>
      <c r="B108">
        <f>M106</f>
        <v>4.3211518948694376</v>
      </c>
      <c r="C108">
        <f>M111</f>
        <v>5.0503777792232638</v>
      </c>
      <c r="H108" t="s">
        <v>19</v>
      </c>
      <c r="I108">
        <v>7.76</v>
      </c>
      <c r="L108" t="s">
        <v>46</v>
      </c>
      <c r="M108">
        <f>((C106-C107)*F97)/(0.81*B97*F98)</f>
        <v>1.7500660701476194</v>
      </c>
      <c r="O108" t="str">
        <f>C105</f>
        <v>9'</v>
      </c>
      <c r="R108" t="s">
        <v>54</v>
      </c>
      <c r="S108">
        <f>AD106</f>
        <v>3.4200327527017995</v>
      </c>
      <c r="T108">
        <f>AD111</f>
        <v>3.4200327527017995</v>
      </c>
      <c r="Y108" t="s">
        <v>19</v>
      </c>
      <c r="Z108">
        <v>7.76</v>
      </c>
      <c r="AC108" t="s">
        <v>46</v>
      </c>
      <c r="AD108">
        <f>((T106-T107)*W97)/(0.81*S97*W98)</f>
        <v>0</v>
      </c>
      <c r="AF108" t="str">
        <f>T105</f>
        <v>9'</v>
      </c>
    </row>
    <row r="109" spans="1:71" x14ac:dyDescent="0.25">
      <c r="A109" t="s">
        <v>55</v>
      </c>
      <c r="B109">
        <f>(B108-B99)/B108*0.0035</f>
        <v>2.6012314757498101E-4</v>
      </c>
      <c r="C109">
        <f>(C108-B99)/C108*0.0035</f>
        <v>7.2793014463302843E-4</v>
      </c>
      <c r="H109" t="s">
        <v>20</v>
      </c>
      <c r="I109">
        <v>6.16</v>
      </c>
      <c r="L109" t="s">
        <v>47</v>
      </c>
      <c r="M109">
        <f>C107/C106</f>
        <v>0.75</v>
      </c>
      <c r="N109" t="s">
        <v>48</v>
      </c>
      <c r="O109">
        <f>(0.0035/0.00196)*M109</f>
        <v>1.3392857142857144</v>
      </c>
      <c r="R109" t="s">
        <v>55</v>
      </c>
      <c r="S109">
        <f>(S108-S99)/S108*0.0035</f>
        <v>-5.935280485077542E-4</v>
      </c>
      <c r="T109">
        <f>(T108-S99)/T108*0.0035</f>
        <v>-5.935280485077542E-4</v>
      </c>
      <c r="Y109" t="s">
        <v>20</v>
      </c>
      <c r="Z109">
        <v>6.16</v>
      </c>
      <c r="AC109" t="s">
        <v>47</v>
      </c>
      <c r="AD109">
        <f>T107/T106</f>
        <v>1</v>
      </c>
      <c r="AE109" t="s">
        <v>48</v>
      </c>
      <c r="AF109">
        <f>(0.0035/0.00196)*AD109</f>
        <v>1.7857142857142858</v>
      </c>
    </row>
    <row r="110" spans="1:71" x14ac:dyDescent="0.25">
      <c r="A110" t="s">
        <v>56</v>
      </c>
      <c r="B110">
        <f>B109*200000</f>
        <v>52.024629514996199</v>
      </c>
      <c r="C110">
        <f>C109*200000</f>
        <v>145.58602892660568</v>
      </c>
      <c r="H110" t="s">
        <v>21</v>
      </c>
      <c r="I110">
        <v>9.3000000000000007</v>
      </c>
      <c r="L110" t="s">
        <v>50</v>
      </c>
      <c r="M110">
        <f>(C106*F97)/(B97*B100*F98)</f>
        <v>0.12326552320170191</v>
      </c>
      <c r="R110" t="s">
        <v>56</v>
      </c>
      <c r="S110">
        <f>S109*200000</f>
        <v>-118.70560970155084</v>
      </c>
      <c r="T110">
        <f>T109*200000</f>
        <v>-118.70560970155084</v>
      </c>
      <c r="Y110" t="s">
        <v>21</v>
      </c>
      <c r="Z110">
        <v>9.3000000000000007</v>
      </c>
      <c r="AC110" t="s">
        <v>50</v>
      </c>
      <c r="AD110">
        <f>(T106*W97)/(S97*S100*W98)</f>
        <v>0.11812945973496432</v>
      </c>
    </row>
    <row r="111" spans="1:71" x14ac:dyDescent="0.25">
      <c r="A111" t="s">
        <v>57</v>
      </c>
      <c r="B111">
        <f>IF(ABS(B110)&gt;F97,F97*SIGN(B110),B110)</f>
        <v>52.024629514996199</v>
      </c>
      <c r="C111">
        <f>IF(ABS(C110)&gt;F97,F97*SIGN(C110),C110)</f>
        <v>145.58602892660568</v>
      </c>
      <c r="L111" t="s">
        <v>52</v>
      </c>
      <c r="M111">
        <f>(M110/(2*0.81))*((1-O109)+SQRT(((1-O109)^2)+((4*0.81*O109/M110)*B99/B100)))*B100</f>
        <v>5.0503777792232638</v>
      </c>
      <c r="R111" t="s">
        <v>57</v>
      </c>
      <c r="S111">
        <f>IF(ABS(S110)&gt;W97,W97*SIGN(S110),S110)</f>
        <v>-118.70560970155084</v>
      </c>
      <c r="T111">
        <f>IF(ABS(T110)&gt;W97,W97*SIGN(T110),T110)</f>
        <v>-118.70560970155084</v>
      </c>
      <c r="AC111" t="s">
        <v>52</v>
      </c>
      <c r="AD111">
        <f>(AD110/(2*0.81))*((1-AF109)+SQRT(((1-AF109)^2)+((4*0.81*AF109/AD110)*S99/S100)))*S100</f>
        <v>3.4200327527017995</v>
      </c>
    </row>
    <row r="112" spans="1:71" x14ac:dyDescent="0.25">
      <c r="A112" t="s">
        <v>58</v>
      </c>
      <c r="B112">
        <f>0.81*B97*B108*F98/10</f>
        <v>148.79065531122882</v>
      </c>
      <c r="C112">
        <f>0.81*B97*C108*F98/10</f>
        <v>173.90016310977256</v>
      </c>
      <c r="R112" t="s">
        <v>58</v>
      </c>
      <c r="S112">
        <f>0.81*S97*S108*W98/10</f>
        <v>235.52465955411267</v>
      </c>
      <c r="T112">
        <f>0.81*S97*T108*W98/10</f>
        <v>235.52465955411267</v>
      </c>
    </row>
    <row r="113" spans="1:20" x14ac:dyDescent="0.25">
      <c r="A113" t="s">
        <v>59</v>
      </c>
      <c r="B113">
        <f>B107*B111/10</f>
        <v>32.047171781237658</v>
      </c>
      <c r="C113">
        <f>C107*C111/10</f>
        <v>67.260745364091832</v>
      </c>
      <c r="R113" t="s">
        <v>59</v>
      </c>
      <c r="S113">
        <f>S107*S111/10</f>
        <v>-54.841991682116486</v>
      </c>
      <c r="T113">
        <f>T107*T111/10</f>
        <v>-54.841991682116486</v>
      </c>
    </row>
    <row r="114" spans="1:20" x14ac:dyDescent="0.25">
      <c r="A114" t="s">
        <v>60</v>
      </c>
      <c r="B114">
        <f>B106*F97/10</f>
        <v>180.78059999999999</v>
      </c>
      <c r="C114">
        <f>C106*F97/10</f>
        <v>241.04079999999999</v>
      </c>
      <c r="R114" t="s">
        <v>60</v>
      </c>
      <c r="S114">
        <f>S106*W97/10</f>
        <v>180.78059999999999</v>
      </c>
      <c r="T114">
        <f>T106*W97/10</f>
        <v>180.78059999999999</v>
      </c>
    </row>
    <row r="115" spans="1:20" x14ac:dyDescent="0.25">
      <c r="A115" t="s">
        <v>61</v>
      </c>
      <c r="B115">
        <f>B114-B113-B112</f>
        <v>-5.7227092466490603E-2</v>
      </c>
      <c r="C115">
        <f>C114-C113-C112</f>
        <v>-0.1201084738644056</v>
      </c>
      <c r="R115" t="s">
        <v>61</v>
      </c>
      <c r="S115">
        <f>S114-S113-S112</f>
        <v>9.7932128003805019E-2</v>
      </c>
      <c r="T115">
        <f>T114-T113-T112</f>
        <v>9.7932128003805019E-2</v>
      </c>
    </row>
    <row r="116" spans="1:20" x14ac:dyDescent="0.25">
      <c r="A116" t="s">
        <v>62</v>
      </c>
      <c r="B116">
        <f>(B114*(B98-B99)-B113*B99-B112*0.416*B108)/100</f>
        <v>79.202529516660647</v>
      </c>
      <c r="C116">
        <f>-(C114*(B98-B99)-C113*B99-C112*0.416*C108)/100</f>
        <v>-104.53477026401308</v>
      </c>
      <c r="R116" t="s">
        <v>62</v>
      </c>
      <c r="S116">
        <f>(S114*(S98-S99)-S113*S99-S112*0.416*S108)/100</f>
        <v>31.383299140349596</v>
      </c>
      <c r="T116">
        <f>-(T114*(S98-S99)-T113*S99-T112*0.416*T108)/100</f>
        <v>-31.383299140349596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6"/>
  <sheetViews>
    <sheetView topLeftCell="AJ100" workbookViewId="0">
      <selection activeCell="AL116" sqref="AL116:AM116"/>
    </sheetView>
  </sheetViews>
  <sheetFormatPr defaultRowHeight="15" x14ac:dyDescent="0.25"/>
  <cols>
    <col min="12" max="12" width="9.140625" style="17"/>
  </cols>
  <sheetData>
    <row r="1" spans="1:72" x14ac:dyDescent="0.25">
      <c r="A1" t="s">
        <v>35</v>
      </c>
      <c r="C1">
        <v>1</v>
      </c>
      <c r="F1" t="s">
        <v>64</v>
      </c>
      <c r="L1" s="13">
        <v>12</v>
      </c>
      <c r="M1" s="1">
        <v>13</v>
      </c>
      <c r="N1" s="1">
        <v>13</v>
      </c>
      <c r="O1" s="1">
        <v>14</v>
      </c>
      <c r="P1" s="1">
        <v>14</v>
      </c>
      <c r="Q1" s="1">
        <v>15</v>
      </c>
      <c r="S1" t="s">
        <v>35</v>
      </c>
      <c r="U1">
        <v>1</v>
      </c>
      <c r="AD1" s="1">
        <v>12</v>
      </c>
      <c r="AE1" s="13">
        <v>13</v>
      </c>
      <c r="AF1" s="15">
        <v>13</v>
      </c>
      <c r="AG1" s="1">
        <v>14</v>
      </c>
      <c r="AH1" s="1">
        <v>14</v>
      </c>
      <c r="AI1" s="1">
        <v>15</v>
      </c>
      <c r="AK1" t="s">
        <v>35</v>
      </c>
      <c r="AM1">
        <v>1</v>
      </c>
      <c r="AV1" s="1">
        <v>12</v>
      </c>
      <c r="AW1" s="1">
        <v>13</v>
      </c>
      <c r="AX1" s="1">
        <v>13</v>
      </c>
      <c r="AY1" s="13">
        <v>14</v>
      </c>
      <c r="AZ1" s="13">
        <v>14</v>
      </c>
      <c r="BA1" s="1">
        <v>15</v>
      </c>
      <c r="BD1" t="s">
        <v>35</v>
      </c>
      <c r="BF1">
        <v>1</v>
      </c>
      <c r="BO1" s="1">
        <v>12</v>
      </c>
      <c r="BP1" s="1">
        <v>13</v>
      </c>
      <c r="BQ1" s="1">
        <v>13</v>
      </c>
      <c r="BR1" s="1">
        <v>14</v>
      </c>
      <c r="BS1" s="1">
        <v>14</v>
      </c>
      <c r="BT1" s="13">
        <v>15</v>
      </c>
    </row>
    <row r="2" spans="1:72" x14ac:dyDescent="0.25">
      <c r="J2" t="s">
        <v>36</v>
      </c>
      <c r="L2" s="14" t="s">
        <v>9</v>
      </c>
      <c r="M2" s="7" t="s">
        <v>7</v>
      </c>
      <c r="N2" s="7" t="s">
        <v>7</v>
      </c>
      <c r="O2" s="7" t="s">
        <v>9</v>
      </c>
      <c r="P2" s="7" t="s">
        <v>9</v>
      </c>
      <c r="Q2" s="7" t="s">
        <v>9</v>
      </c>
      <c r="AB2" t="s">
        <v>36</v>
      </c>
      <c r="AD2" s="7" t="s">
        <v>9</v>
      </c>
      <c r="AE2" s="7" t="s">
        <v>7</v>
      </c>
      <c r="AF2" s="7" t="s">
        <v>7</v>
      </c>
      <c r="AG2" s="7" t="s">
        <v>9</v>
      </c>
      <c r="AH2" s="7" t="s">
        <v>9</v>
      </c>
      <c r="AI2" s="7" t="s">
        <v>9</v>
      </c>
      <c r="AT2" t="s">
        <v>36</v>
      </c>
      <c r="AV2" s="7" t="s">
        <v>9</v>
      </c>
      <c r="AW2" s="7" t="s">
        <v>7</v>
      </c>
      <c r="AX2" s="7" t="s">
        <v>7</v>
      </c>
      <c r="AY2" s="14" t="s">
        <v>9</v>
      </c>
      <c r="AZ2" s="14" t="s">
        <v>9</v>
      </c>
      <c r="BA2" s="7" t="s">
        <v>9</v>
      </c>
      <c r="BM2" t="s">
        <v>36</v>
      </c>
      <c r="BO2" s="7" t="s">
        <v>9</v>
      </c>
      <c r="BP2" s="7" t="s">
        <v>7</v>
      </c>
      <c r="BQ2" s="7" t="s">
        <v>7</v>
      </c>
      <c r="BR2" s="7" t="s">
        <v>9</v>
      </c>
      <c r="BS2" s="7" t="s">
        <v>9</v>
      </c>
      <c r="BT2" s="14" t="s">
        <v>9</v>
      </c>
    </row>
    <row r="3" spans="1:72" x14ac:dyDescent="0.25">
      <c r="A3" t="s">
        <v>37</v>
      </c>
      <c r="B3">
        <v>60</v>
      </c>
      <c r="C3" t="s">
        <v>38</v>
      </c>
      <c r="E3" t="s">
        <v>39</v>
      </c>
      <c r="F3">
        <v>391.3</v>
      </c>
      <c r="G3" t="s">
        <v>40</v>
      </c>
      <c r="I3" t="s">
        <v>41</v>
      </c>
      <c r="J3" t="s">
        <v>4</v>
      </c>
      <c r="L3" s="14" t="s">
        <v>9</v>
      </c>
      <c r="M3" s="7" t="s">
        <v>9</v>
      </c>
      <c r="N3" s="7" t="s">
        <v>9</v>
      </c>
      <c r="O3" s="7" t="s">
        <v>9</v>
      </c>
      <c r="P3" s="7" t="s">
        <v>9</v>
      </c>
      <c r="Q3" s="7" t="s">
        <v>9</v>
      </c>
      <c r="S3" t="s">
        <v>37</v>
      </c>
      <c r="T3">
        <v>30</v>
      </c>
      <c r="U3" t="s">
        <v>38</v>
      </c>
      <c r="W3" t="s">
        <v>39</v>
      </c>
      <c r="X3">
        <v>391.3</v>
      </c>
      <c r="Y3" t="s">
        <v>40</v>
      </c>
      <c r="AA3" t="s">
        <v>41</v>
      </c>
      <c r="AB3" t="s">
        <v>4</v>
      </c>
      <c r="AD3" s="7" t="s">
        <v>9</v>
      </c>
      <c r="AE3" s="7" t="s">
        <v>9</v>
      </c>
      <c r="AF3" s="7" t="s">
        <v>9</v>
      </c>
      <c r="AG3" s="7" t="s">
        <v>9</v>
      </c>
      <c r="AH3" s="7" t="s">
        <v>9</v>
      </c>
      <c r="AI3" s="7" t="s">
        <v>9</v>
      </c>
      <c r="AK3" t="s">
        <v>37</v>
      </c>
      <c r="AL3">
        <v>30</v>
      </c>
      <c r="AM3" t="s">
        <v>38</v>
      </c>
      <c r="AO3" t="s">
        <v>39</v>
      </c>
      <c r="AP3">
        <v>391.3</v>
      </c>
      <c r="AQ3" t="s">
        <v>40</v>
      </c>
      <c r="AS3" t="s">
        <v>41</v>
      </c>
      <c r="AT3" t="s">
        <v>4</v>
      </c>
      <c r="AV3" s="7" t="s">
        <v>9</v>
      </c>
      <c r="AW3" s="7" t="s">
        <v>9</v>
      </c>
      <c r="AX3" s="7" t="s">
        <v>9</v>
      </c>
      <c r="AY3" s="14" t="s">
        <v>9</v>
      </c>
      <c r="AZ3" s="14" t="s">
        <v>9</v>
      </c>
      <c r="BA3" s="7" t="s">
        <v>9</v>
      </c>
      <c r="BD3" t="s">
        <v>37</v>
      </c>
      <c r="BE3">
        <v>30</v>
      </c>
      <c r="BF3" t="s">
        <v>38</v>
      </c>
      <c r="BH3" t="s">
        <v>39</v>
      </c>
      <c r="BI3">
        <v>391.3</v>
      </c>
      <c r="BJ3" t="s">
        <v>40</v>
      </c>
      <c r="BL3" t="s">
        <v>41</v>
      </c>
      <c r="BM3" t="s">
        <v>4</v>
      </c>
      <c r="BO3" s="7" t="s">
        <v>9</v>
      </c>
      <c r="BP3" s="7" t="s">
        <v>9</v>
      </c>
      <c r="BQ3" s="7" t="s">
        <v>9</v>
      </c>
      <c r="BR3" s="7" t="s">
        <v>9</v>
      </c>
      <c r="BS3" s="7" t="s">
        <v>9</v>
      </c>
      <c r="BT3" s="14" t="s">
        <v>9</v>
      </c>
    </row>
    <row r="4" spans="1:72" x14ac:dyDescent="0.25">
      <c r="A4" t="s">
        <v>42</v>
      </c>
      <c r="B4">
        <v>22</v>
      </c>
      <c r="C4" t="s">
        <v>38</v>
      </c>
      <c r="E4" t="s">
        <v>43</v>
      </c>
      <c r="F4">
        <v>14.17</v>
      </c>
      <c r="G4" t="s">
        <v>40</v>
      </c>
      <c r="H4" t="s">
        <v>5</v>
      </c>
      <c r="I4">
        <v>12.5</v>
      </c>
      <c r="S4" t="s">
        <v>42</v>
      </c>
      <c r="T4">
        <v>60</v>
      </c>
      <c r="U4" t="s">
        <v>38</v>
      </c>
      <c r="W4" t="s">
        <v>43</v>
      </c>
      <c r="X4">
        <v>14.17</v>
      </c>
      <c r="Y4" t="s">
        <v>40</v>
      </c>
      <c r="Z4" t="s">
        <v>5</v>
      </c>
      <c r="AA4">
        <v>12.5</v>
      </c>
      <c r="AK4" t="s">
        <v>42</v>
      </c>
      <c r="AL4">
        <v>60</v>
      </c>
      <c r="AM4" t="s">
        <v>38</v>
      </c>
      <c r="AO4" t="s">
        <v>43</v>
      </c>
      <c r="AP4">
        <v>14.17</v>
      </c>
      <c r="AQ4" t="s">
        <v>40</v>
      </c>
      <c r="AR4" t="s">
        <v>5</v>
      </c>
      <c r="AS4">
        <v>12.5</v>
      </c>
      <c r="BD4" t="s">
        <v>42</v>
      </c>
      <c r="BE4">
        <v>60</v>
      </c>
      <c r="BF4" t="s">
        <v>38</v>
      </c>
      <c r="BH4" t="s">
        <v>43</v>
      </c>
      <c r="BI4">
        <v>14.17</v>
      </c>
      <c r="BJ4" t="s">
        <v>40</v>
      </c>
      <c r="BK4" t="s">
        <v>5</v>
      </c>
      <c r="BL4">
        <v>12.5</v>
      </c>
    </row>
    <row r="5" spans="1:72" x14ac:dyDescent="0.25">
      <c r="A5" t="s">
        <v>44</v>
      </c>
      <c r="B5">
        <v>4</v>
      </c>
      <c r="C5" t="s">
        <v>38</v>
      </c>
      <c r="H5" t="s">
        <v>6</v>
      </c>
      <c r="I5">
        <v>10.96</v>
      </c>
      <c r="S5" t="s">
        <v>44</v>
      </c>
      <c r="T5">
        <v>4</v>
      </c>
      <c r="U5" t="s">
        <v>38</v>
      </c>
      <c r="Z5" t="s">
        <v>6</v>
      </c>
      <c r="AA5">
        <v>10.96</v>
      </c>
      <c r="AK5" t="s">
        <v>44</v>
      </c>
      <c r="AL5">
        <v>4</v>
      </c>
      <c r="AM5" t="s">
        <v>38</v>
      </c>
      <c r="AR5" t="s">
        <v>6</v>
      </c>
      <c r="AS5">
        <v>10.96</v>
      </c>
      <c r="BD5" t="s">
        <v>44</v>
      </c>
      <c r="BE5">
        <v>4</v>
      </c>
      <c r="BF5" t="s">
        <v>38</v>
      </c>
      <c r="BK5" t="s">
        <v>6</v>
      </c>
      <c r="BL5">
        <v>10.96</v>
      </c>
    </row>
    <row r="6" spans="1:72" x14ac:dyDescent="0.25">
      <c r="A6" t="s">
        <v>45</v>
      </c>
      <c r="B6">
        <f>B4-B5</f>
        <v>18</v>
      </c>
      <c r="C6" t="s">
        <v>38</v>
      </c>
      <c r="H6" t="s">
        <v>7</v>
      </c>
      <c r="I6">
        <v>9.36</v>
      </c>
      <c r="S6" t="s">
        <v>45</v>
      </c>
      <c r="T6">
        <f>T4-T5</f>
        <v>56</v>
      </c>
      <c r="U6" t="s">
        <v>38</v>
      </c>
      <c r="Z6" t="s">
        <v>7</v>
      </c>
      <c r="AA6">
        <v>9.36</v>
      </c>
      <c r="AK6" t="s">
        <v>45</v>
      </c>
      <c r="AL6">
        <f>AL4-AL5</f>
        <v>56</v>
      </c>
      <c r="AM6" t="s">
        <v>38</v>
      </c>
      <c r="AR6" t="s">
        <v>7</v>
      </c>
      <c r="AS6">
        <v>9.36</v>
      </c>
      <c r="BD6" t="s">
        <v>45</v>
      </c>
      <c r="BE6">
        <f>BE4-BE5</f>
        <v>56</v>
      </c>
      <c r="BF6" t="s">
        <v>38</v>
      </c>
      <c r="BK6" t="s">
        <v>7</v>
      </c>
      <c r="BL6">
        <v>9.36</v>
      </c>
    </row>
    <row r="7" spans="1:72" x14ac:dyDescent="0.25">
      <c r="H7" t="s">
        <v>8</v>
      </c>
      <c r="I7">
        <v>7.82</v>
      </c>
      <c r="Z7" t="s">
        <v>8</v>
      </c>
      <c r="AA7">
        <v>7.82</v>
      </c>
      <c r="AR7" t="s">
        <v>8</v>
      </c>
      <c r="AS7">
        <v>7.82</v>
      </c>
      <c r="BK7" t="s">
        <v>8</v>
      </c>
      <c r="BL7">
        <v>7.82</v>
      </c>
    </row>
    <row r="8" spans="1:72" x14ac:dyDescent="0.25">
      <c r="H8" t="s">
        <v>9</v>
      </c>
      <c r="I8">
        <v>6.28</v>
      </c>
      <c r="Z8" t="s">
        <v>9</v>
      </c>
      <c r="AA8">
        <v>6.28</v>
      </c>
      <c r="AR8" t="s">
        <v>9</v>
      </c>
      <c r="AS8">
        <v>6.28</v>
      </c>
      <c r="BK8" t="s">
        <v>9</v>
      </c>
      <c r="BL8">
        <v>6.28</v>
      </c>
    </row>
    <row r="9" spans="1:72" x14ac:dyDescent="0.25">
      <c r="H9" t="s">
        <v>10</v>
      </c>
      <c r="I9">
        <v>4.62</v>
      </c>
      <c r="L9" s="17" t="s">
        <v>46</v>
      </c>
      <c r="M9">
        <f>((B12-B13)*F3)/(0.81*B3*F4)</f>
        <v>0</v>
      </c>
      <c r="O9">
        <f>B11</f>
        <v>9</v>
      </c>
      <c r="Z9" t="s">
        <v>10</v>
      </c>
      <c r="AA9">
        <v>4.62</v>
      </c>
      <c r="AD9" t="s">
        <v>46</v>
      </c>
      <c r="AE9">
        <f>((T12-T13)*X3)/(0.81*T3*X4)</f>
        <v>-3.5683165326386534</v>
      </c>
      <c r="AG9">
        <f>T11</f>
        <v>9</v>
      </c>
      <c r="AR9" t="s">
        <v>10</v>
      </c>
      <c r="AS9">
        <v>4.62</v>
      </c>
      <c r="AV9" t="s">
        <v>46</v>
      </c>
      <c r="AW9">
        <f>((AL12-AL13)*AP3)/(0.81*AL3*AP4)</f>
        <v>0</v>
      </c>
      <c r="AY9">
        <f>AL11</f>
        <v>9</v>
      </c>
      <c r="BK9" t="s">
        <v>10</v>
      </c>
      <c r="BL9">
        <v>4.62</v>
      </c>
      <c r="BO9" t="s">
        <v>46</v>
      </c>
      <c r="BP9">
        <f>((BE12-BE13)*BI3)/(0.81*BE3*BI4)</f>
        <v>-1.7500660701476194</v>
      </c>
      <c r="BR9">
        <f>BE11</f>
        <v>9</v>
      </c>
    </row>
    <row r="10" spans="1:72" x14ac:dyDescent="0.25">
      <c r="H10" t="s">
        <v>10</v>
      </c>
      <c r="I10">
        <v>3.08</v>
      </c>
      <c r="L10" s="17" t="s">
        <v>47</v>
      </c>
      <c r="M10">
        <f>B13/B12</f>
        <v>1</v>
      </c>
      <c r="N10" t="s">
        <v>48</v>
      </c>
      <c r="O10">
        <f>(0.0035/0.00196)*M10</f>
        <v>1.7857142857142858</v>
      </c>
      <c r="Z10" t="s">
        <v>10</v>
      </c>
      <c r="AA10">
        <v>3.08</v>
      </c>
      <c r="AD10" t="s">
        <v>47</v>
      </c>
      <c r="AE10">
        <f>T13/T12</f>
        <v>1.3354700854700856</v>
      </c>
      <c r="AF10" t="s">
        <v>48</v>
      </c>
      <c r="AG10">
        <f>(0.0035/0.00196)*AE10</f>
        <v>2.3847680097680102</v>
      </c>
      <c r="AR10" t="s">
        <v>10</v>
      </c>
      <c r="AS10">
        <v>3.08</v>
      </c>
      <c r="AV10" t="s">
        <v>47</v>
      </c>
      <c r="AW10">
        <f>AL13/AL12</f>
        <v>1</v>
      </c>
      <c r="AX10" t="s">
        <v>48</v>
      </c>
      <c r="AY10">
        <f>(0.0035/0.00196)*AW10</f>
        <v>1.7857142857142858</v>
      </c>
      <c r="BK10" t="s">
        <v>10</v>
      </c>
      <c r="BL10">
        <v>3.08</v>
      </c>
      <c r="BO10" t="s">
        <v>47</v>
      </c>
      <c r="BP10">
        <f>BE13/BE12</f>
        <v>1.2452229299363058</v>
      </c>
      <c r="BQ10" t="s">
        <v>48</v>
      </c>
      <c r="BR10">
        <f>(0.0035/0.00196)*BP10</f>
        <v>2.2236123748862604</v>
      </c>
    </row>
    <row r="11" spans="1:72" x14ac:dyDescent="0.25">
      <c r="B11">
        <v>9</v>
      </c>
      <c r="C11" t="s">
        <v>49</v>
      </c>
      <c r="L11" s="17" t="s">
        <v>50</v>
      </c>
      <c r="M11">
        <f>(B12*F3)/(B3*B6*F4)</f>
        <v>0.16057424396873937</v>
      </c>
      <c r="T11">
        <v>9</v>
      </c>
      <c r="U11" t="s">
        <v>49</v>
      </c>
      <c r="AD11" t="s">
        <v>50</v>
      </c>
      <c r="AE11">
        <f>(T12*X3)/(T3*T6*X4)</f>
        <v>0.15385321100917432</v>
      </c>
      <c r="AL11">
        <v>9</v>
      </c>
      <c r="AM11" t="s">
        <v>49</v>
      </c>
      <c r="AV11" t="s">
        <v>50</v>
      </c>
      <c r="AW11">
        <f>(AL12*AP3)/(AL3*AL6*AP4)</f>
        <v>0.10322629969418962</v>
      </c>
      <c r="BE11">
        <v>9</v>
      </c>
      <c r="BF11" t="s">
        <v>49</v>
      </c>
      <c r="BO11" t="s">
        <v>50</v>
      </c>
      <c r="BP11">
        <f>(BE12*BI3)/(BE3*BE6*BI4)</f>
        <v>0.10322629969418962</v>
      </c>
    </row>
    <row r="12" spans="1:72" x14ac:dyDescent="0.25">
      <c r="A12" t="s">
        <v>51</v>
      </c>
      <c r="B12">
        <f>I8</f>
        <v>6.28</v>
      </c>
      <c r="C12">
        <f>B13</f>
        <v>6.28</v>
      </c>
      <c r="L12" s="17" t="s">
        <v>52</v>
      </c>
      <c r="M12">
        <f>(M11/(2*0.81))*((1-O10)+SQRT(((1-O10)^2)+((4*0.81*O10/M11)*B5/B6)))*B6</f>
        <v>3.8377345126952584</v>
      </c>
      <c r="S12" t="s">
        <v>51</v>
      </c>
      <c r="T12">
        <f>AA6</f>
        <v>9.36</v>
      </c>
      <c r="U12">
        <f>T13</f>
        <v>12.5</v>
      </c>
      <c r="AD12" t="s">
        <v>52</v>
      </c>
      <c r="AE12">
        <f>(AE11/(2*0.81))*((1-AG10)+SQRT(((1-AG10)^2)+((4*0.81*AG10/AE11)*T5/T6)))*T6</f>
        <v>5.1134171981043082</v>
      </c>
      <c r="AK12" t="s">
        <v>51</v>
      </c>
      <c r="AL12">
        <f>AS8</f>
        <v>6.28</v>
      </c>
      <c r="AM12">
        <f>AL13</f>
        <v>6.28</v>
      </c>
      <c r="AV12" t="s">
        <v>52</v>
      </c>
      <c r="AW12">
        <f>(AW11/(2*0.81))*((1-AY10)+SQRT(((1-AY10)^2)+((4*0.81*AY10/AW11)*AL5/AL6)))*AL6</f>
        <v>4.8668218432023505</v>
      </c>
      <c r="BD12" t="s">
        <v>51</v>
      </c>
      <c r="BE12">
        <f>BL8</f>
        <v>6.28</v>
      </c>
      <c r="BF12">
        <f>BE13</f>
        <v>7.82</v>
      </c>
      <c r="BO12" t="s">
        <v>52</v>
      </c>
      <c r="BP12">
        <f>(BP11/(2*0.81))*((1-BR10)+SQRT(((1-BR10)^2)+((4*0.81*BR10/BP11)*BE5/BE6)))*BE6</f>
        <v>4.7189407558539873</v>
      </c>
    </row>
    <row r="13" spans="1:72" x14ac:dyDescent="0.25">
      <c r="A13" t="s">
        <v>53</v>
      </c>
      <c r="B13">
        <f>I8</f>
        <v>6.28</v>
      </c>
      <c r="C13">
        <f>B12</f>
        <v>6.28</v>
      </c>
      <c r="S13" t="s">
        <v>53</v>
      </c>
      <c r="T13">
        <f>AA4</f>
        <v>12.5</v>
      </c>
      <c r="U13">
        <f>T12</f>
        <v>9.36</v>
      </c>
      <c r="AK13" t="s">
        <v>53</v>
      </c>
      <c r="AL13">
        <f>AS8</f>
        <v>6.28</v>
      </c>
      <c r="AM13">
        <f>AL12</f>
        <v>6.28</v>
      </c>
      <c r="BD13" t="s">
        <v>53</v>
      </c>
      <c r="BE13">
        <f>BL7</f>
        <v>7.82</v>
      </c>
      <c r="BF13">
        <f>BE12</f>
        <v>6.28</v>
      </c>
    </row>
    <row r="14" spans="1:72" x14ac:dyDescent="0.25">
      <c r="A14" t="s">
        <v>54</v>
      </c>
      <c r="B14">
        <f>M12</f>
        <v>3.8377345126952584</v>
      </c>
      <c r="C14">
        <f>M17</f>
        <v>3.8377345126952584</v>
      </c>
      <c r="L14" s="17" t="s">
        <v>46</v>
      </c>
      <c r="M14">
        <f>((C12-C13)*F3)/(0.81*B3*F4)</f>
        <v>0</v>
      </c>
      <c r="O14" t="str">
        <f>C11</f>
        <v>9'</v>
      </c>
      <c r="S14" t="s">
        <v>54</v>
      </c>
      <c r="T14">
        <f>AE12</f>
        <v>5.1134171981043082</v>
      </c>
      <c r="U14">
        <f>AE17</f>
        <v>6.6448352659933416</v>
      </c>
      <c r="AD14" t="s">
        <v>46</v>
      </c>
      <c r="AE14">
        <f>((U12-U13)*X3)/(0.81*T3*X4)</f>
        <v>3.5683165326386534</v>
      </c>
      <c r="AG14" t="str">
        <f>U11</f>
        <v>9'</v>
      </c>
      <c r="AK14" t="s">
        <v>54</v>
      </c>
      <c r="AL14">
        <f>AW12</f>
        <v>4.8668218432023505</v>
      </c>
      <c r="AM14">
        <f>AW17</f>
        <v>4.8668218432023505</v>
      </c>
      <c r="AV14" t="s">
        <v>46</v>
      </c>
      <c r="AW14">
        <f>((AM12-AM13)*AP3)/(0.81*AL3*AP4)</f>
        <v>0</v>
      </c>
      <c r="AY14" t="str">
        <f>AM11</f>
        <v>9'</v>
      </c>
      <c r="BD14" t="s">
        <v>54</v>
      </c>
      <c r="BE14">
        <f>BP12</f>
        <v>4.7189407558539873</v>
      </c>
      <c r="BF14">
        <f>BP17</f>
        <v>5.4670044174545982</v>
      </c>
      <c r="BO14" t="s">
        <v>46</v>
      </c>
      <c r="BP14">
        <f>((BF12-BF13)*BI3)/(0.81*BE3*BI4)</f>
        <v>1.7500660701476194</v>
      </c>
      <c r="BR14" t="str">
        <f>BF11</f>
        <v>9'</v>
      </c>
    </row>
    <row r="15" spans="1:72" x14ac:dyDescent="0.25">
      <c r="A15" t="s">
        <v>55</v>
      </c>
      <c r="B15">
        <f>(B14-B5)/B14*0.0035</f>
        <v>-1.4798553774052916E-4</v>
      </c>
      <c r="C15">
        <f>(C14-B5)/C14*0.0035</f>
        <v>-1.4798553774052916E-4</v>
      </c>
      <c r="L15" s="17" t="s">
        <v>47</v>
      </c>
      <c r="M15">
        <f>C13/C12</f>
        <v>1</v>
      </c>
      <c r="N15" t="s">
        <v>48</v>
      </c>
      <c r="O15">
        <f>(0.0035/0.00196)*M15</f>
        <v>1.7857142857142858</v>
      </c>
      <c r="S15" t="s">
        <v>55</v>
      </c>
      <c r="T15">
        <f>(T14-T5)/T14*0.0035</f>
        <v>7.6210487867287545E-4</v>
      </c>
      <c r="U15">
        <f>(U14-T5)/U14*0.0035</f>
        <v>1.3931005149745983E-3</v>
      </c>
      <c r="AD15" t="s">
        <v>47</v>
      </c>
      <c r="AE15">
        <f>U13/U12</f>
        <v>0.74879999999999991</v>
      </c>
      <c r="AF15" t="s">
        <v>48</v>
      </c>
      <c r="AG15">
        <f>(0.0035/0.00196)*AE15</f>
        <v>1.337142857142857</v>
      </c>
      <c r="AK15" t="s">
        <v>55</v>
      </c>
      <c r="AL15">
        <f>(AL14-AL5)/AL14*0.0035</f>
        <v>6.2337939397673684E-4</v>
      </c>
      <c r="AM15">
        <f>(AM14-AL5)/AM14*0.0035</f>
        <v>6.2337939397673684E-4</v>
      </c>
      <c r="AV15" t="s">
        <v>47</v>
      </c>
      <c r="AW15">
        <f>AM13/AM12</f>
        <v>1</v>
      </c>
      <c r="AX15" t="s">
        <v>48</v>
      </c>
      <c r="AY15">
        <f>(0.0035/0.00196)*AW15</f>
        <v>1.7857142857142858</v>
      </c>
      <c r="BD15" t="s">
        <v>55</v>
      </c>
      <c r="BE15">
        <f>(BE14-BE5)/BE14*0.0035</f>
        <v>5.3323251459926036E-4</v>
      </c>
      <c r="BF15">
        <f>(BF14-BE5)/BF14*0.0035</f>
        <v>9.3918260696809373E-4</v>
      </c>
      <c r="BO15" t="s">
        <v>47</v>
      </c>
      <c r="BP15">
        <f>BF13/BF12</f>
        <v>0.80306905370843995</v>
      </c>
      <c r="BQ15" t="s">
        <v>48</v>
      </c>
      <c r="BR15">
        <f>(0.0035/0.00196)*BP15</f>
        <v>1.4340518816222143</v>
      </c>
    </row>
    <row r="16" spans="1:72" x14ac:dyDescent="0.25">
      <c r="A16" t="s">
        <v>56</v>
      </c>
      <c r="B16">
        <f>B15*200000</f>
        <v>-29.597107548105832</v>
      </c>
      <c r="C16">
        <f>C15*200000</f>
        <v>-29.597107548105832</v>
      </c>
      <c r="L16" s="17" t="s">
        <v>50</v>
      </c>
      <c r="M16">
        <f>(C12*F3)/(B3*B6*F4)</f>
        <v>0.16057424396873937</v>
      </c>
      <c r="S16" t="s">
        <v>56</v>
      </c>
      <c r="T16">
        <f>T15*200000</f>
        <v>152.42097573457508</v>
      </c>
      <c r="U16">
        <f>U15*200000</f>
        <v>278.62010299491965</v>
      </c>
      <c r="AD16" t="s">
        <v>50</v>
      </c>
      <c r="AE16">
        <f>(U12*X3)/(T3*T6*X4)</f>
        <v>0.20546636085626913</v>
      </c>
      <c r="AK16" t="s">
        <v>56</v>
      </c>
      <c r="AL16">
        <f>AL15*200000</f>
        <v>124.67587879534737</v>
      </c>
      <c r="AM16">
        <f>AM15*200000</f>
        <v>124.67587879534737</v>
      </c>
      <c r="AV16" t="s">
        <v>50</v>
      </c>
      <c r="AW16">
        <f>(AM12*AP3)/(AL3*AL6*AP4)</f>
        <v>0.10322629969418962</v>
      </c>
      <c r="BD16" t="s">
        <v>56</v>
      </c>
      <c r="BE16">
        <f>BE15*200000</f>
        <v>106.64650291985207</v>
      </c>
      <c r="BF16">
        <f>BF15*200000</f>
        <v>187.83652139361874</v>
      </c>
      <c r="BO16" t="s">
        <v>50</v>
      </c>
      <c r="BP16">
        <f>(BF12*BI3)/(BE3*BE6*BI4)</f>
        <v>0.12853975535168197</v>
      </c>
    </row>
    <row r="17" spans="1:71" x14ac:dyDescent="0.25">
      <c r="A17" t="s">
        <v>57</v>
      </c>
      <c r="B17">
        <f>IF(ABS(B16)&gt;F3,F3*SIGN(B16),B16)</f>
        <v>-29.597107548105832</v>
      </c>
      <c r="C17">
        <f>IF(ABS(C16)&gt;F3,F3*SIGN(C16),C16)</f>
        <v>-29.597107548105832</v>
      </c>
      <c r="L17" s="17" t="s">
        <v>52</v>
      </c>
      <c r="M17">
        <f>(M16/(2*0.81))*((1-O15)+SQRT(((1-O15)^2)+((4*0.81*O15/M16)*B5/B6)))*B6</f>
        <v>3.8377345126952584</v>
      </c>
      <c r="S17" t="s">
        <v>57</v>
      </c>
      <c r="T17">
        <f>IF(ABS(T16)&gt;X3,X3*SIGN(T16),T16)</f>
        <v>152.42097573457508</v>
      </c>
      <c r="U17">
        <f>IF(ABS(U16)&gt;X3,X3*SIGN(U16),U16)</f>
        <v>278.62010299491965</v>
      </c>
      <c r="AD17" t="s">
        <v>52</v>
      </c>
      <c r="AE17">
        <f>(AE16/(2*0.81))*((1-AG15)+SQRT(((1-AG15)^2)+((4*0.81*AG15/AE16)*T5/T6)))*T6</f>
        <v>6.6448352659933416</v>
      </c>
      <c r="AK17" t="s">
        <v>57</v>
      </c>
      <c r="AL17">
        <f>IF(ABS(AL16)&gt;AP3,AP3*SIGN(AL16),AL16)</f>
        <v>124.67587879534737</v>
      </c>
      <c r="AM17">
        <f>IF(ABS(AM16)&gt;AP3,AP3*SIGN(AM16),AM16)</f>
        <v>124.67587879534737</v>
      </c>
      <c r="AV17" t="s">
        <v>52</v>
      </c>
      <c r="AW17">
        <f>(AW16/(2*0.81))*((1-AY15)+SQRT(((1-AY15)^2)+((4*0.81*AY15/AW16)*AL5/AL6)))*AL6</f>
        <v>4.8668218432023505</v>
      </c>
      <c r="BD17" t="s">
        <v>57</v>
      </c>
      <c r="BE17">
        <f>IF(ABS(BE16)&gt;BI3,BI3*SIGN(BE16),BE16)</f>
        <v>106.64650291985207</v>
      </c>
      <c r="BF17">
        <f>IF(ABS(BF16)&gt;BI3,BI3*SIGN(BF16),BF16)</f>
        <v>187.83652139361874</v>
      </c>
      <c r="BO17" t="s">
        <v>52</v>
      </c>
      <c r="BP17">
        <f>(BP16/(2*0.81))*((1-BR15)+SQRT(((1-BR15)^2)+((4*0.81*BR15/BP16)*BE5/BE6)))*BE6</f>
        <v>5.4670044174545982</v>
      </c>
    </row>
    <row r="18" spans="1:71" x14ac:dyDescent="0.25">
      <c r="A18" t="s">
        <v>58</v>
      </c>
      <c r="B18">
        <f>0.81*B3*B14*F4/10</f>
        <v>264.29019249817418</v>
      </c>
      <c r="C18">
        <f>0.81*B3*C14*F4/10</f>
        <v>264.29019249817418</v>
      </c>
      <c r="S18" t="s">
        <v>58</v>
      </c>
      <c r="T18">
        <f>0.81*T3*T14*X4/10</f>
        <v>176.07080572404544</v>
      </c>
      <c r="U18">
        <f>0.81*T3*U14*X4/10</f>
        <v>228.80227719747532</v>
      </c>
      <c r="AK18" t="s">
        <v>58</v>
      </c>
      <c r="AL18">
        <f>0.81*AL3*AL14*AP4/10</f>
        <v>167.57976320917084</v>
      </c>
      <c r="AM18">
        <f>0.81*AL3*AM14*AP4/10</f>
        <v>167.57976320917084</v>
      </c>
      <c r="BD18" t="s">
        <v>58</v>
      </c>
      <c r="BE18">
        <f>0.81*BE3*BE14*BI4/10</f>
        <v>162.48775894039593</v>
      </c>
      <c r="BF18">
        <f>0.81*BE3*BF14*BI4/10</f>
        <v>188.24590980665593</v>
      </c>
    </row>
    <row r="19" spans="1:71" x14ac:dyDescent="0.25">
      <c r="A19" t="s">
        <v>59</v>
      </c>
      <c r="B19">
        <f>B13*B17/10</f>
        <v>-18.586983540210461</v>
      </c>
      <c r="C19">
        <f>C13*C17/10</f>
        <v>-18.586983540210461</v>
      </c>
      <c r="S19" t="s">
        <v>59</v>
      </c>
      <c r="T19">
        <f>T13*T17/10</f>
        <v>190.52621966821886</v>
      </c>
      <c r="U19">
        <f>U13*U17/10</f>
        <v>260.78841640324475</v>
      </c>
      <c r="AK19" t="s">
        <v>59</v>
      </c>
      <c r="AL19">
        <f>AL13*AL17/10</f>
        <v>78.296451883478156</v>
      </c>
      <c r="AM19">
        <f>AM13*AM17/10</f>
        <v>78.296451883478156</v>
      </c>
      <c r="BD19" t="s">
        <v>59</v>
      </c>
      <c r="BE19">
        <f>BE13*BE17/10</f>
        <v>83.397565283324326</v>
      </c>
      <c r="BF19">
        <f>BF13*BF17/10</f>
        <v>117.96133543519257</v>
      </c>
    </row>
    <row r="20" spans="1:71" x14ac:dyDescent="0.25">
      <c r="A20" t="s">
        <v>60</v>
      </c>
      <c r="B20">
        <f>B12*F3/10</f>
        <v>245.7364</v>
      </c>
      <c r="C20">
        <f>C12*F3/10</f>
        <v>245.7364</v>
      </c>
      <c r="S20" t="s">
        <v>60</v>
      </c>
      <c r="T20">
        <f>T12*X3/10</f>
        <v>366.2568</v>
      </c>
      <c r="U20">
        <f>U12*X3/10</f>
        <v>489.125</v>
      </c>
      <c r="AK20" t="s">
        <v>60</v>
      </c>
      <c r="AL20">
        <f>AL12*AP3/10</f>
        <v>245.7364</v>
      </c>
      <c r="AM20">
        <f>AM12*AP3/10</f>
        <v>245.7364</v>
      </c>
      <c r="BD20" t="s">
        <v>60</v>
      </c>
      <c r="BE20">
        <f>BE12*BI3/10</f>
        <v>245.7364</v>
      </c>
      <c r="BF20">
        <f>BF12*BI3/10</f>
        <v>305.99660000000006</v>
      </c>
    </row>
    <row r="21" spans="1:71" x14ac:dyDescent="0.25">
      <c r="A21" t="s">
        <v>61</v>
      </c>
      <c r="B21">
        <f>B20-B19-B18</f>
        <v>3.3191042036264662E-2</v>
      </c>
      <c r="C21">
        <f>C20-C19-C18</f>
        <v>3.3191042036264662E-2</v>
      </c>
      <c r="S21" t="s">
        <v>61</v>
      </c>
      <c r="T21">
        <f>T20-T19-T18</f>
        <v>-0.34022539226430126</v>
      </c>
      <c r="U21">
        <f>U20-U19-U18</f>
        <v>-0.46569360072007271</v>
      </c>
      <c r="AK21" t="s">
        <v>61</v>
      </c>
      <c r="AL21">
        <f>AL20-AL19-AL18</f>
        <v>-0.1398150926489734</v>
      </c>
      <c r="AM21">
        <f>AM20-AM19-AM18</f>
        <v>-0.1398150926489734</v>
      </c>
      <c r="BD21" t="s">
        <v>61</v>
      </c>
      <c r="BE21">
        <f>BE20-BE19-BE18</f>
        <v>-0.14892422372025749</v>
      </c>
      <c r="BF21">
        <f>BF20-BF19-BF18</f>
        <v>-0.21064524184842526</v>
      </c>
    </row>
    <row r="22" spans="1:71" x14ac:dyDescent="0.25">
      <c r="A22" t="s">
        <v>62</v>
      </c>
      <c r="B22">
        <f>(B20*(B4-B5)-B19*B5-B18*0.416*B14)/100</f>
        <v>40.756644874241211</v>
      </c>
      <c r="C22">
        <f>-(C20*(B4-B5)-C19*B5-C18*0.416*C14)/100</f>
        <v>-40.756644874241211</v>
      </c>
      <c r="S22" t="s">
        <v>62</v>
      </c>
      <c r="T22">
        <f>(T20*(T4-T5)-T19*T5-T18*0.416*T14)/100</f>
        <v>193.7374135112058</v>
      </c>
      <c r="U22">
        <f>-(U20*(T4-T5)-U19*T5-U18*0.416*U14)/100</f>
        <v>-257.15379303155095</v>
      </c>
      <c r="AK22" t="s">
        <v>62</v>
      </c>
      <c r="AL22">
        <f>(AL20*(AL4-AL5)-AL19*AL5-AL18*0.416*AL14)/100</f>
        <v>131.0877095800702</v>
      </c>
      <c r="AM22">
        <f>-(AM20*(AL4-AL5)-AM19*AL5-AM18*0.416*AM14)/100</f>
        <v>-131.0877095800702</v>
      </c>
      <c r="AT22">
        <v>1</v>
      </c>
      <c r="BD22" t="s">
        <v>62</v>
      </c>
      <c r="BE22">
        <f>(BE20*(BE4-BE5)-BE19*BE5-BE18*0.416*BE14)/100</f>
        <v>131.08671773942359</v>
      </c>
      <c r="BF22">
        <f>-(BF20*(BE4-BE5)-BF19*BE5-BF18*0.416*BF14)/100</f>
        <v>-162.35841510539242</v>
      </c>
      <c r="BM22">
        <v>1</v>
      </c>
    </row>
    <row r="25" spans="1:71" x14ac:dyDescent="0.25">
      <c r="A25" t="s">
        <v>35</v>
      </c>
      <c r="C25">
        <v>2</v>
      </c>
      <c r="L25" s="13">
        <v>12</v>
      </c>
      <c r="M25" s="1">
        <v>13</v>
      </c>
      <c r="N25" s="1">
        <v>13</v>
      </c>
      <c r="O25" s="1">
        <v>14</v>
      </c>
      <c r="P25" s="1">
        <v>14</v>
      </c>
      <c r="Q25" s="1">
        <v>15</v>
      </c>
      <c r="R25" t="s">
        <v>35</v>
      </c>
      <c r="T25">
        <v>2</v>
      </c>
      <c r="AC25" s="1">
        <v>12</v>
      </c>
      <c r="AD25" s="1">
        <v>13</v>
      </c>
      <c r="AE25" s="1">
        <v>13</v>
      </c>
      <c r="AF25" s="1">
        <v>14</v>
      </c>
      <c r="AG25" s="1">
        <v>14</v>
      </c>
      <c r="AH25" s="1">
        <v>15</v>
      </c>
      <c r="AK25" t="s">
        <v>35</v>
      </c>
      <c r="AM25">
        <v>2</v>
      </c>
      <c r="AV25" s="1">
        <v>12</v>
      </c>
      <c r="AW25" s="1">
        <v>13</v>
      </c>
      <c r="AX25" s="1">
        <v>13</v>
      </c>
      <c r="AY25" s="13">
        <v>14</v>
      </c>
      <c r="AZ25" s="13">
        <v>14</v>
      </c>
      <c r="BA25" s="1">
        <v>15</v>
      </c>
      <c r="BC25" t="s">
        <v>35</v>
      </c>
      <c r="BE25">
        <v>2</v>
      </c>
      <c r="BN25" s="1">
        <v>12</v>
      </c>
      <c r="BO25" s="1">
        <v>13</v>
      </c>
      <c r="BP25" s="1">
        <v>13</v>
      </c>
      <c r="BQ25" s="1">
        <v>14</v>
      </c>
      <c r="BR25" s="1">
        <v>14</v>
      </c>
      <c r="BS25" s="1">
        <v>15</v>
      </c>
    </row>
    <row r="26" spans="1:71" x14ac:dyDescent="0.25">
      <c r="J26" t="s">
        <v>36</v>
      </c>
      <c r="L26" s="14" t="s">
        <v>9</v>
      </c>
      <c r="M26" s="7" t="s">
        <v>7</v>
      </c>
      <c r="N26" s="7" t="s">
        <v>7</v>
      </c>
      <c r="O26" s="7" t="s">
        <v>9</v>
      </c>
      <c r="P26" s="7" t="s">
        <v>9</v>
      </c>
      <c r="Q26" s="7" t="s">
        <v>9</v>
      </c>
      <c r="AA26" t="s">
        <v>36</v>
      </c>
      <c r="AC26" s="7" t="s">
        <v>9</v>
      </c>
      <c r="AD26" s="7" t="s">
        <v>7</v>
      </c>
      <c r="AE26" s="7" t="s">
        <v>7</v>
      </c>
      <c r="AF26" s="7" t="s">
        <v>9</v>
      </c>
      <c r="AG26" s="7" t="s">
        <v>9</v>
      </c>
      <c r="AH26" s="7" t="s">
        <v>9</v>
      </c>
      <c r="AT26" t="s">
        <v>36</v>
      </c>
      <c r="AV26" s="7" t="s">
        <v>9</v>
      </c>
      <c r="AW26" s="7" t="s">
        <v>7</v>
      </c>
      <c r="AX26" s="7" t="s">
        <v>7</v>
      </c>
      <c r="AY26" s="14" t="s">
        <v>9</v>
      </c>
      <c r="AZ26" s="14" t="s">
        <v>9</v>
      </c>
      <c r="BA26" s="7" t="s">
        <v>9</v>
      </c>
      <c r="BL26" t="s">
        <v>36</v>
      </c>
      <c r="BN26" s="7" t="s">
        <v>9</v>
      </c>
      <c r="BO26" s="7" t="s">
        <v>7</v>
      </c>
      <c r="BP26" s="7" t="s">
        <v>7</v>
      </c>
      <c r="BQ26" s="7" t="s">
        <v>9</v>
      </c>
      <c r="BR26" s="7" t="s">
        <v>9</v>
      </c>
      <c r="BS26" s="7" t="s">
        <v>9</v>
      </c>
    </row>
    <row r="27" spans="1:71" x14ac:dyDescent="0.25">
      <c r="A27" t="s">
        <v>37</v>
      </c>
      <c r="B27">
        <v>60</v>
      </c>
      <c r="C27" t="s">
        <v>38</v>
      </c>
      <c r="E27" t="s">
        <v>39</v>
      </c>
      <c r="F27">
        <v>391.3</v>
      </c>
      <c r="G27" t="s">
        <v>40</v>
      </c>
      <c r="I27" t="s">
        <v>41</v>
      </c>
      <c r="J27" t="s">
        <v>4</v>
      </c>
      <c r="L27" s="14" t="s">
        <v>9</v>
      </c>
      <c r="M27" s="7" t="s">
        <v>9</v>
      </c>
      <c r="N27" s="7" t="s">
        <v>9</v>
      </c>
      <c r="O27" s="7" t="s">
        <v>9</v>
      </c>
      <c r="P27" s="7" t="s">
        <v>9</v>
      </c>
      <c r="Q27" s="7" t="s">
        <v>9</v>
      </c>
      <c r="R27" t="s">
        <v>37</v>
      </c>
      <c r="S27">
        <v>30</v>
      </c>
      <c r="T27" t="s">
        <v>38</v>
      </c>
      <c r="V27" t="s">
        <v>39</v>
      </c>
      <c r="W27">
        <v>391.3</v>
      </c>
      <c r="X27" t="s">
        <v>40</v>
      </c>
      <c r="Z27" t="s">
        <v>41</v>
      </c>
      <c r="AA27" t="s">
        <v>4</v>
      </c>
      <c r="AC27" s="7" t="s">
        <v>9</v>
      </c>
      <c r="AD27" s="7" t="s">
        <v>9</v>
      </c>
      <c r="AE27" s="7" t="s">
        <v>9</v>
      </c>
      <c r="AF27" s="7" t="s">
        <v>9</v>
      </c>
      <c r="AG27" s="7" t="s">
        <v>9</v>
      </c>
      <c r="AH27" s="7" t="s">
        <v>9</v>
      </c>
      <c r="AK27" t="s">
        <v>37</v>
      </c>
      <c r="AL27">
        <v>30</v>
      </c>
      <c r="AM27" t="s">
        <v>38</v>
      </c>
      <c r="AO27" t="s">
        <v>39</v>
      </c>
      <c r="AP27">
        <v>391.3</v>
      </c>
      <c r="AQ27" t="s">
        <v>40</v>
      </c>
      <c r="AS27" t="s">
        <v>41</v>
      </c>
      <c r="AT27" t="s">
        <v>4</v>
      </c>
      <c r="AV27" s="7" t="s">
        <v>9</v>
      </c>
      <c r="AW27" s="7" t="s">
        <v>9</v>
      </c>
      <c r="AX27" s="7" t="s">
        <v>9</v>
      </c>
      <c r="AY27" s="14" t="s">
        <v>9</v>
      </c>
      <c r="AZ27" s="14" t="s">
        <v>9</v>
      </c>
      <c r="BA27" s="7" t="s">
        <v>9</v>
      </c>
      <c r="BC27" t="s">
        <v>37</v>
      </c>
      <c r="BD27">
        <v>30</v>
      </c>
      <c r="BE27" t="s">
        <v>38</v>
      </c>
      <c r="BG27" t="s">
        <v>39</v>
      </c>
      <c r="BH27">
        <v>391.3</v>
      </c>
      <c r="BI27" t="s">
        <v>40</v>
      </c>
      <c r="BK27" t="s">
        <v>41</v>
      </c>
      <c r="BL27" t="s">
        <v>4</v>
      </c>
      <c r="BN27" s="7" t="s">
        <v>9</v>
      </c>
      <c r="BO27" s="7" t="s">
        <v>9</v>
      </c>
      <c r="BP27" s="7" t="s">
        <v>9</v>
      </c>
      <c r="BQ27" s="7" t="s">
        <v>9</v>
      </c>
      <c r="BR27" s="7" t="s">
        <v>9</v>
      </c>
      <c r="BS27" s="7" t="s">
        <v>9</v>
      </c>
    </row>
    <row r="28" spans="1:71" x14ac:dyDescent="0.25">
      <c r="A28" t="s">
        <v>42</v>
      </c>
      <c r="B28">
        <v>22</v>
      </c>
      <c r="C28" t="s">
        <v>38</v>
      </c>
      <c r="E28" t="s">
        <v>43</v>
      </c>
      <c r="F28">
        <v>14.17</v>
      </c>
      <c r="G28" t="s">
        <v>40</v>
      </c>
      <c r="H28" t="s">
        <v>5</v>
      </c>
      <c r="I28">
        <v>12.5</v>
      </c>
      <c r="R28" t="s">
        <v>42</v>
      </c>
      <c r="S28">
        <v>60</v>
      </c>
      <c r="T28" t="s">
        <v>38</v>
      </c>
      <c r="V28" t="s">
        <v>43</v>
      </c>
      <c r="W28">
        <v>14.17</v>
      </c>
      <c r="X28" t="s">
        <v>40</v>
      </c>
      <c r="Y28" t="s">
        <v>5</v>
      </c>
      <c r="Z28">
        <v>12.5</v>
      </c>
      <c r="AK28" t="s">
        <v>42</v>
      </c>
      <c r="AL28">
        <v>60</v>
      </c>
      <c r="AM28" t="s">
        <v>38</v>
      </c>
      <c r="AO28" t="s">
        <v>43</v>
      </c>
      <c r="AP28">
        <v>14.17</v>
      </c>
      <c r="AQ28" t="s">
        <v>40</v>
      </c>
      <c r="AR28" t="s">
        <v>5</v>
      </c>
      <c r="AS28">
        <v>12.5</v>
      </c>
      <c r="BC28" t="s">
        <v>42</v>
      </c>
      <c r="BD28">
        <v>60</v>
      </c>
      <c r="BE28" t="s">
        <v>38</v>
      </c>
      <c r="BG28" t="s">
        <v>43</v>
      </c>
      <c r="BH28">
        <v>14.17</v>
      </c>
      <c r="BI28" t="s">
        <v>40</v>
      </c>
      <c r="BJ28" t="s">
        <v>5</v>
      </c>
      <c r="BK28">
        <v>12.5</v>
      </c>
    </row>
    <row r="29" spans="1:71" x14ac:dyDescent="0.25">
      <c r="A29" t="s">
        <v>44</v>
      </c>
      <c r="B29">
        <v>4</v>
      </c>
      <c r="C29" t="s">
        <v>38</v>
      </c>
      <c r="H29" t="s">
        <v>6</v>
      </c>
      <c r="I29">
        <v>10.96</v>
      </c>
      <c r="R29" t="s">
        <v>44</v>
      </c>
      <c r="S29">
        <v>4</v>
      </c>
      <c r="T29" t="s">
        <v>38</v>
      </c>
      <c r="Y29" t="s">
        <v>6</v>
      </c>
      <c r="Z29">
        <v>10.96</v>
      </c>
      <c r="AK29" t="s">
        <v>44</v>
      </c>
      <c r="AL29">
        <v>4</v>
      </c>
      <c r="AM29" t="s">
        <v>38</v>
      </c>
      <c r="AR29" t="s">
        <v>6</v>
      </c>
      <c r="AS29">
        <v>10.96</v>
      </c>
      <c r="BC29" t="s">
        <v>44</v>
      </c>
      <c r="BD29">
        <v>4</v>
      </c>
      <c r="BE29" t="s">
        <v>38</v>
      </c>
      <c r="BJ29" t="s">
        <v>6</v>
      </c>
      <c r="BK29">
        <v>10.96</v>
      </c>
    </row>
    <row r="30" spans="1:71" x14ac:dyDescent="0.25">
      <c r="A30" t="s">
        <v>45</v>
      </c>
      <c r="B30">
        <f>B28-B29</f>
        <v>18</v>
      </c>
      <c r="C30" t="s">
        <v>38</v>
      </c>
      <c r="H30" t="s">
        <v>7</v>
      </c>
      <c r="I30">
        <v>9.36</v>
      </c>
      <c r="R30" t="s">
        <v>45</v>
      </c>
      <c r="S30">
        <f>S28-S29</f>
        <v>56</v>
      </c>
      <c r="T30" t="s">
        <v>38</v>
      </c>
      <c r="Y30" t="s">
        <v>7</v>
      </c>
      <c r="Z30">
        <v>9.36</v>
      </c>
      <c r="AK30" t="s">
        <v>45</v>
      </c>
      <c r="AL30">
        <f>AL28-AL29</f>
        <v>56</v>
      </c>
      <c r="AM30" t="s">
        <v>38</v>
      </c>
      <c r="AR30" t="s">
        <v>7</v>
      </c>
      <c r="AS30">
        <v>9.36</v>
      </c>
      <c r="BC30" t="s">
        <v>45</v>
      </c>
      <c r="BD30">
        <f>BD28-BD29</f>
        <v>56</v>
      </c>
      <c r="BE30" t="s">
        <v>38</v>
      </c>
      <c r="BJ30" t="s">
        <v>7</v>
      </c>
      <c r="BK30">
        <v>9.36</v>
      </c>
    </row>
    <row r="31" spans="1:71" x14ac:dyDescent="0.25">
      <c r="H31" t="s">
        <v>8</v>
      </c>
      <c r="I31">
        <v>7.82</v>
      </c>
      <c r="Y31" t="s">
        <v>8</v>
      </c>
      <c r="Z31">
        <v>7.82</v>
      </c>
      <c r="AR31" t="s">
        <v>8</v>
      </c>
      <c r="AS31">
        <v>7.82</v>
      </c>
      <c r="BJ31" t="s">
        <v>8</v>
      </c>
      <c r="BK31">
        <v>7.82</v>
      </c>
    </row>
    <row r="32" spans="1:71" x14ac:dyDescent="0.25">
      <c r="H32" t="s">
        <v>9</v>
      </c>
      <c r="I32">
        <v>6.28</v>
      </c>
      <c r="Y32" t="s">
        <v>9</v>
      </c>
      <c r="Z32">
        <v>6.28</v>
      </c>
      <c r="AR32" t="s">
        <v>9</v>
      </c>
      <c r="AS32">
        <v>6.28</v>
      </c>
      <c r="BJ32" t="s">
        <v>9</v>
      </c>
      <c r="BK32">
        <v>6.28</v>
      </c>
    </row>
    <row r="33" spans="1:69" x14ac:dyDescent="0.25">
      <c r="H33" t="s">
        <v>10</v>
      </c>
      <c r="I33">
        <v>4.62</v>
      </c>
      <c r="L33" s="17" t="s">
        <v>46</v>
      </c>
      <c r="M33">
        <f>((B36-B37)*F27)/(0.81*B27*F28)</f>
        <v>-0.8750330350738097</v>
      </c>
      <c r="O33">
        <f>B35</f>
        <v>9</v>
      </c>
      <c r="Y33" t="s">
        <v>10</v>
      </c>
      <c r="Z33">
        <v>4.62</v>
      </c>
      <c r="AC33" t="s">
        <v>46</v>
      </c>
      <c r="AD33">
        <f>((S36-S37)*W27)/(0.81*S27*W28)</f>
        <v>-3.5683165326386534</v>
      </c>
      <c r="AF33">
        <f>S35</f>
        <v>9</v>
      </c>
      <c r="AR33" t="s">
        <v>10</v>
      </c>
      <c r="AS33">
        <v>4.62</v>
      </c>
      <c r="AV33" t="s">
        <v>46</v>
      </c>
      <c r="AW33">
        <f>((AL36-AL37)*AP27)/(0.81*AL27*AP28)</f>
        <v>0</v>
      </c>
      <c r="AY33">
        <f>AL35</f>
        <v>9</v>
      </c>
      <c r="BJ33" t="s">
        <v>10</v>
      </c>
      <c r="BK33">
        <v>4.62</v>
      </c>
      <c r="BN33" t="s">
        <v>46</v>
      </c>
      <c r="BO33">
        <f>((BD36-BD37)*BH27)/(0.81*BD27*BH28)</f>
        <v>-1.7500660701476194</v>
      </c>
      <c r="BQ33">
        <f>BD35</f>
        <v>9</v>
      </c>
    </row>
    <row r="34" spans="1:69" x14ac:dyDescent="0.25">
      <c r="H34" t="s">
        <v>10</v>
      </c>
      <c r="I34">
        <v>3.08</v>
      </c>
      <c r="L34" s="17" t="s">
        <v>47</v>
      </c>
      <c r="M34">
        <f>B37/B36</f>
        <v>1.2452229299363058</v>
      </c>
      <c r="N34" t="s">
        <v>48</v>
      </c>
      <c r="O34">
        <f>(0.0035/0.00196)*M34</f>
        <v>2.2236123748862604</v>
      </c>
      <c r="Y34" t="s">
        <v>10</v>
      </c>
      <c r="Z34">
        <v>3.08</v>
      </c>
      <c r="AC34" t="s">
        <v>47</v>
      </c>
      <c r="AD34">
        <f>S37/S36</f>
        <v>1.3354700854700856</v>
      </c>
      <c r="AE34" t="s">
        <v>48</v>
      </c>
      <c r="AF34">
        <f>(0.0035/0.00196)*AD34</f>
        <v>2.3847680097680102</v>
      </c>
      <c r="AR34" t="s">
        <v>10</v>
      </c>
      <c r="AS34">
        <v>3.08</v>
      </c>
      <c r="AV34" t="s">
        <v>47</v>
      </c>
      <c r="AW34">
        <f>AL37/AL36</f>
        <v>1</v>
      </c>
      <c r="AX34" t="s">
        <v>48</v>
      </c>
      <c r="AY34">
        <f>(0.0035/0.00196)*AW34</f>
        <v>1.7857142857142858</v>
      </c>
      <c r="BJ34" t="s">
        <v>10</v>
      </c>
      <c r="BK34">
        <v>3.08</v>
      </c>
      <c r="BN34" t="s">
        <v>47</v>
      </c>
      <c r="BO34">
        <f>BD37/BD36</f>
        <v>1.2452229299363058</v>
      </c>
      <c r="BP34" t="s">
        <v>48</v>
      </c>
      <c r="BQ34">
        <f>(0.0035/0.00196)*BO34</f>
        <v>2.2236123748862604</v>
      </c>
    </row>
    <row r="35" spans="1:69" x14ac:dyDescent="0.25">
      <c r="B35">
        <v>9</v>
      </c>
      <c r="C35" t="s">
        <v>49</v>
      </c>
      <c r="L35" s="17" t="s">
        <v>50</v>
      </c>
      <c r="M35">
        <f>(B36*F27)/(B27*B30*F28)</f>
        <v>0.16057424396873937</v>
      </c>
      <c r="S35">
        <v>9</v>
      </c>
      <c r="T35" t="s">
        <v>49</v>
      </c>
      <c r="AC35" t="s">
        <v>50</v>
      </c>
      <c r="AD35">
        <f>(S36*W27)/(S27*S30*W28)</f>
        <v>0.15385321100917432</v>
      </c>
      <c r="AL35">
        <v>9</v>
      </c>
      <c r="AM35" t="s">
        <v>49</v>
      </c>
      <c r="AV35" t="s">
        <v>50</v>
      </c>
      <c r="AW35">
        <f>(AL36*AP27)/(AL27*AL30*AP28)</f>
        <v>0.10322629969418962</v>
      </c>
      <c r="BD35">
        <v>9</v>
      </c>
      <c r="BE35" t="s">
        <v>49</v>
      </c>
      <c r="BN35" t="s">
        <v>50</v>
      </c>
      <c r="BO35">
        <f>(BD36*BH27)/(BD27*BD30*BH28)</f>
        <v>0.10322629969418962</v>
      </c>
    </row>
    <row r="36" spans="1:69" x14ac:dyDescent="0.25">
      <c r="A36" t="s">
        <v>51</v>
      </c>
      <c r="B36">
        <f>I32</f>
        <v>6.28</v>
      </c>
      <c r="C36">
        <f>B37</f>
        <v>7.82</v>
      </c>
      <c r="L36" s="17" t="s">
        <v>52</v>
      </c>
      <c r="M36">
        <f>(M35/(2*0.81))*((1-O34)+SQRT(((1-O34)^2)+((4*0.81*O34/M35)*B29/B30)))*B30</f>
        <v>3.8587537604869655</v>
      </c>
      <c r="R36" t="s">
        <v>51</v>
      </c>
      <c r="S36">
        <f>Z30</f>
        <v>9.36</v>
      </c>
      <c r="T36">
        <f>S37</f>
        <v>12.5</v>
      </c>
      <c r="AC36" t="s">
        <v>52</v>
      </c>
      <c r="AD36">
        <f>(AD35/(2*0.81))*((1-AF34)+SQRT(((1-AF34)^2)+((4*0.81*AF34/AD35)*S29/S30)))*S30</f>
        <v>5.1134171981043082</v>
      </c>
      <c r="AK36" t="s">
        <v>51</v>
      </c>
      <c r="AL36">
        <f>AS32</f>
        <v>6.28</v>
      </c>
      <c r="AM36">
        <f>AL37</f>
        <v>6.28</v>
      </c>
      <c r="AV36" t="s">
        <v>52</v>
      </c>
      <c r="AW36">
        <f>(AW35/(2*0.81))*((1-AY34)+SQRT(((1-AY34)^2)+((4*0.81*AY34/AW35)*AL29/AL30)))*AL30</f>
        <v>4.8668218432023505</v>
      </c>
      <c r="BC36" t="s">
        <v>51</v>
      </c>
      <c r="BD36">
        <f>BK32</f>
        <v>6.28</v>
      </c>
      <c r="BE36">
        <f>BD37</f>
        <v>7.82</v>
      </c>
      <c r="BN36" t="s">
        <v>52</v>
      </c>
      <c r="BO36">
        <f>(BO35/(2*0.81))*((1-BQ34)+SQRT(((1-BQ34)^2)+((4*0.81*BQ34/BO35)*BD29/BD30)))*BD30</f>
        <v>4.7189407558539873</v>
      </c>
    </row>
    <row r="37" spans="1:69" x14ac:dyDescent="0.25">
      <c r="A37" t="s">
        <v>53</v>
      </c>
      <c r="B37">
        <f>I31</f>
        <v>7.82</v>
      </c>
      <c r="C37">
        <f>B36</f>
        <v>6.28</v>
      </c>
      <c r="R37" t="s">
        <v>53</v>
      </c>
      <c r="S37">
        <f>Z28</f>
        <v>12.5</v>
      </c>
      <c r="T37">
        <f>S36</f>
        <v>9.36</v>
      </c>
      <c r="AK37" t="s">
        <v>53</v>
      </c>
      <c r="AL37">
        <f>AS32</f>
        <v>6.28</v>
      </c>
      <c r="AM37">
        <f>AL36</f>
        <v>6.28</v>
      </c>
      <c r="BC37" t="s">
        <v>53</v>
      </c>
      <c r="BD37">
        <f>BK31</f>
        <v>7.82</v>
      </c>
      <c r="BE37">
        <f>BD36</f>
        <v>6.28</v>
      </c>
    </row>
    <row r="38" spans="1:69" x14ac:dyDescent="0.25">
      <c r="A38" t="s">
        <v>54</v>
      </c>
      <c r="B38">
        <f>M36</f>
        <v>3.8587537604869655</v>
      </c>
      <c r="C38">
        <f>M41</f>
        <v>4.1755117666028498</v>
      </c>
      <c r="L38" s="17" t="s">
        <v>46</v>
      </c>
      <c r="M38">
        <f>((C36-C37)*F27)/(0.81*B27*F28)</f>
        <v>0.8750330350738097</v>
      </c>
      <c r="O38" t="str">
        <f>C35</f>
        <v>9'</v>
      </c>
      <c r="R38" t="s">
        <v>54</v>
      </c>
      <c r="S38">
        <f>AD36</f>
        <v>5.1134171981043082</v>
      </c>
      <c r="T38">
        <f>AD41</f>
        <v>6.6448352659933416</v>
      </c>
      <c r="AC38" t="s">
        <v>46</v>
      </c>
      <c r="AD38">
        <f>((T36-T37)*W27)/(0.81*S27*W28)</f>
        <v>3.5683165326386534</v>
      </c>
      <c r="AF38" t="str">
        <f>T35</f>
        <v>9'</v>
      </c>
      <c r="AK38" t="s">
        <v>54</v>
      </c>
      <c r="AL38">
        <f>AW36</f>
        <v>4.8668218432023505</v>
      </c>
      <c r="AM38">
        <f>AW41</f>
        <v>4.8668218432023505</v>
      </c>
      <c r="AV38" t="s">
        <v>46</v>
      </c>
      <c r="AW38">
        <f>((AM36-AM37)*AP27)/(0.81*AL27*AP28)</f>
        <v>0</v>
      </c>
      <c r="AY38" t="str">
        <f>AM35</f>
        <v>9'</v>
      </c>
      <c r="BC38" t="s">
        <v>54</v>
      </c>
      <c r="BD38">
        <f>BO36</f>
        <v>4.7189407558539873</v>
      </c>
      <c r="BE38">
        <f>BO41</f>
        <v>5.4670044174545982</v>
      </c>
      <c r="BN38" t="s">
        <v>46</v>
      </c>
      <c r="BO38">
        <f>((BE36-BE37)*BH27)/(0.81*BD27*BH28)</f>
        <v>1.7500660701476194</v>
      </c>
      <c r="BQ38" t="str">
        <f>BE35</f>
        <v>9'</v>
      </c>
    </row>
    <row r="39" spans="1:69" x14ac:dyDescent="0.25">
      <c r="A39" t="s">
        <v>55</v>
      </c>
      <c r="B39">
        <f>(B38-B29)/B38*0.0035</f>
        <v>-1.2811437810772186E-4</v>
      </c>
      <c r="C39">
        <f>(C38-B29)/C38*0.0035</f>
        <v>1.4711757922065562E-4</v>
      </c>
      <c r="L39" s="17" t="s">
        <v>47</v>
      </c>
      <c r="M39">
        <f>C37/C36</f>
        <v>0.80306905370843995</v>
      </c>
      <c r="N39" t="s">
        <v>48</v>
      </c>
      <c r="O39">
        <f>(0.0035/0.00196)*M39</f>
        <v>1.4340518816222143</v>
      </c>
      <c r="R39" t="s">
        <v>55</v>
      </c>
      <c r="S39">
        <f>(S38-S29)/S38*0.0035</f>
        <v>7.6210487867287545E-4</v>
      </c>
      <c r="T39">
        <f>(T38-S29)/T38*0.0035</f>
        <v>1.3931005149745983E-3</v>
      </c>
      <c r="AC39" t="s">
        <v>47</v>
      </c>
      <c r="AD39">
        <f>T37/T36</f>
        <v>0.74879999999999991</v>
      </c>
      <c r="AE39" t="s">
        <v>48</v>
      </c>
      <c r="AF39">
        <f>(0.0035/0.00196)*AD39</f>
        <v>1.337142857142857</v>
      </c>
      <c r="AK39" t="s">
        <v>55</v>
      </c>
      <c r="AL39">
        <f>(AL38-AL29)/AL38*0.0035</f>
        <v>6.2337939397673684E-4</v>
      </c>
      <c r="AM39">
        <f>(AM38-AL29)/AM38*0.0035</f>
        <v>6.2337939397673684E-4</v>
      </c>
      <c r="AV39" t="s">
        <v>47</v>
      </c>
      <c r="AW39">
        <f>AM37/AM36</f>
        <v>1</v>
      </c>
      <c r="AX39" t="s">
        <v>48</v>
      </c>
      <c r="AY39">
        <f>(0.0035/0.00196)*AW39</f>
        <v>1.7857142857142858</v>
      </c>
      <c r="BC39" t="s">
        <v>55</v>
      </c>
      <c r="BD39">
        <f>(BD38-BD29)/BD38*0.0035</f>
        <v>5.3323251459926036E-4</v>
      </c>
      <c r="BE39">
        <f>(BE38-BD29)/BE38*0.0035</f>
        <v>9.3918260696809373E-4</v>
      </c>
      <c r="BN39" t="s">
        <v>47</v>
      </c>
      <c r="BO39">
        <f>BE37/BE36</f>
        <v>0.80306905370843995</v>
      </c>
      <c r="BP39" t="s">
        <v>48</v>
      </c>
      <c r="BQ39">
        <f>(0.0035/0.00196)*BO39</f>
        <v>1.4340518816222143</v>
      </c>
    </row>
    <row r="40" spans="1:69" x14ac:dyDescent="0.25">
      <c r="A40" t="s">
        <v>56</v>
      </c>
      <c r="B40">
        <f>B39*200000</f>
        <v>-25.622875621544374</v>
      </c>
      <c r="C40">
        <f>C39*200000</f>
        <v>29.423515844131124</v>
      </c>
      <c r="L40" s="17" t="s">
        <v>50</v>
      </c>
      <c r="M40">
        <f>(C36*F27)/(B27*B30*F28)</f>
        <v>0.19995073054706083</v>
      </c>
      <c r="R40" t="s">
        <v>56</v>
      </c>
      <c r="S40">
        <f>S39*200000</f>
        <v>152.42097573457508</v>
      </c>
      <c r="T40">
        <f>T39*200000</f>
        <v>278.62010299491965</v>
      </c>
      <c r="AC40" t="s">
        <v>50</v>
      </c>
      <c r="AD40">
        <f>(T36*W27)/(S27*S30*W28)</f>
        <v>0.20546636085626913</v>
      </c>
      <c r="AK40" t="s">
        <v>56</v>
      </c>
      <c r="AL40">
        <f>AL39*200000</f>
        <v>124.67587879534737</v>
      </c>
      <c r="AM40">
        <f>AM39*200000</f>
        <v>124.67587879534737</v>
      </c>
      <c r="AV40" t="s">
        <v>50</v>
      </c>
      <c r="AW40">
        <f>(AM36*AP27)/(AL27*AL30*AP28)</f>
        <v>0.10322629969418962</v>
      </c>
      <c r="BC40" t="s">
        <v>56</v>
      </c>
      <c r="BD40">
        <f>BD39*200000</f>
        <v>106.64650291985207</v>
      </c>
      <c r="BE40">
        <f>BE39*200000</f>
        <v>187.83652139361874</v>
      </c>
      <c r="BN40" t="s">
        <v>50</v>
      </c>
      <c r="BO40">
        <f>(BE36*BH27)/(BD27*BD30*BH28)</f>
        <v>0.12853975535168197</v>
      </c>
    </row>
    <row r="41" spans="1:69" x14ac:dyDescent="0.25">
      <c r="A41" t="s">
        <v>57</v>
      </c>
      <c r="B41">
        <f>IF(ABS(B40)&gt;F27,F27*SIGN(B40),B40)</f>
        <v>-25.622875621544374</v>
      </c>
      <c r="C41">
        <f>IF(ABS(C40)&gt;F27,F27*SIGN(C40),C40)</f>
        <v>29.423515844131124</v>
      </c>
      <c r="L41" s="17" t="s">
        <v>52</v>
      </c>
      <c r="M41">
        <f>(M40/(2*0.81))*((1-O39)+SQRT(((1-O39)^2)+((4*0.81*O39/M40)*B29/B30)))*B30</f>
        <v>4.1755117666028498</v>
      </c>
      <c r="R41" t="s">
        <v>57</v>
      </c>
      <c r="S41">
        <f>IF(ABS(S40)&gt;W27,W27*SIGN(S40),S40)</f>
        <v>152.42097573457508</v>
      </c>
      <c r="T41">
        <f>IF(ABS(T40)&gt;W27,W27*SIGN(T40),T40)</f>
        <v>278.62010299491965</v>
      </c>
      <c r="AC41" t="s">
        <v>52</v>
      </c>
      <c r="AD41">
        <f>(AD40/(2*0.81))*((1-AF39)+SQRT(((1-AF39)^2)+((4*0.81*AF39/AD40)*S29/S30)))*S30</f>
        <v>6.6448352659933416</v>
      </c>
      <c r="AK41" t="s">
        <v>57</v>
      </c>
      <c r="AL41">
        <f>IF(ABS(AL40)&gt;AP27,AP27*SIGN(AL40),AL40)</f>
        <v>124.67587879534737</v>
      </c>
      <c r="AM41">
        <f>IF(ABS(AM40)&gt;AP27,AP27*SIGN(AM40),AM40)</f>
        <v>124.67587879534737</v>
      </c>
      <c r="AV41" t="s">
        <v>52</v>
      </c>
      <c r="AW41">
        <f>(AW40/(2*0.81))*((1-AY39)+SQRT(((1-AY39)^2)+((4*0.81*AY39/AW40)*AL29/AL30)))*AL30</f>
        <v>4.8668218432023505</v>
      </c>
      <c r="BC41" t="s">
        <v>57</v>
      </c>
      <c r="BD41">
        <f>IF(ABS(BD40)&gt;BH27,BH27*SIGN(BD40),BD40)</f>
        <v>106.64650291985207</v>
      </c>
      <c r="BE41">
        <f>IF(ABS(BE40)&gt;BH27,BH27*SIGN(BE40),BE40)</f>
        <v>187.83652139361874</v>
      </c>
      <c r="BN41" t="s">
        <v>52</v>
      </c>
      <c r="BO41">
        <f>(BO40/(2*0.81))*((1-BQ39)+SQRT(((1-BQ39)^2)+((4*0.81*BQ39/BO40)*BD29/BD30)))*BD30</f>
        <v>5.4670044174545982</v>
      </c>
    </row>
    <row r="42" spans="1:69" x14ac:dyDescent="0.25">
      <c r="A42" t="s">
        <v>58</v>
      </c>
      <c r="B42">
        <f>0.81*B27*B38*F28/10</f>
        <v>265.73770822044742</v>
      </c>
      <c r="C42">
        <f>0.81*B27*C38*F28/10</f>
        <v>287.55162842122519</v>
      </c>
      <c r="R42" t="s">
        <v>58</v>
      </c>
      <c r="S42">
        <f>0.81*S27*S38*W28/10</f>
        <v>176.07080572404544</v>
      </c>
      <c r="T42">
        <f>0.81*S27*T38*W28/10</f>
        <v>228.80227719747532</v>
      </c>
      <c r="AK42" t="s">
        <v>58</v>
      </c>
      <c r="AL42">
        <f>0.81*AL27*AL38*AP28/10</f>
        <v>167.57976320917084</v>
      </c>
      <c r="AM42">
        <f>0.81*AL27*AM38*AP28/10</f>
        <v>167.57976320917084</v>
      </c>
      <c r="BC42" t="s">
        <v>58</v>
      </c>
      <c r="BD42">
        <f>0.81*BD27*BD38*BH28/10</f>
        <v>162.48775894039593</v>
      </c>
      <c r="BE42">
        <f>0.81*BD27*BE38*BH28/10</f>
        <v>188.24590980665593</v>
      </c>
    </row>
    <row r="43" spans="1:69" x14ac:dyDescent="0.25">
      <c r="A43" t="s">
        <v>59</v>
      </c>
      <c r="B43">
        <f>B37*B41/10</f>
        <v>-20.0370887360477</v>
      </c>
      <c r="C43">
        <f>C37*C41/10</f>
        <v>18.477967950114348</v>
      </c>
      <c r="R43" t="s">
        <v>59</v>
      </c>
      <c r="S43">
        <f>S37*S41/10</f>
        <v>190.52621966821886</v>
      </c>
      <c r="T43">
        <f>T37*T41/10</f>
        <v>260.78841640324475</v>
      </c>
      <c r="AK43" t="s">
        <v>59</v>
      </c>
      <c r="AL43">
        <f>AL37*AL41/10</f>
        <v>78.296451883478156</v>
      </c>
      <c r="AM43">
        <f>AM37*AM41/10</f>
        <v>78.296451883478156</v>
      </c>
      <c r="BC43" t="s">
        <v>59</v>
      </c>
      <c r="BD43">
        <f>BD37*BD41/10</f>
        <v>83.397565283324326</v>
      </c>
      <c r="BE43">
        <f>BE37*BE41/10</f>
        <v>117.96133543519257</v>
      </c>
    </row>
    <row r="44" spans="1:69" x14ac:dyDescent="0.25">
      <c r="A44" t="s">
        <v>60</v>
      </c>
      <c r="B44">
        <f>B36*F27/10</f>
        <v>245.7364</v>
      </c>
      <c r="C44">
        <f>C36*F27/10</f>
        <v>305.99660000000006</v>
      </c>
      <c r="R44" t="s">
        <v>60</v>
      </c>
      <c r="S44">
        <f>S36*W27/10</f>
        <v>366.2568</v>
      </c>
      <c r="T44">
        <f>T36*W27/10</f>
        <v>489.125</v>
      </c>
      <c r="AK44" t="s">
        <v>60</v>
      </c>
      <c r="AL44">
        <f>AL36*AP27/10</f>
        <v>245.7364</v>
      </c>
      <c r="AM44">
        <f>AM36*AP27/10</f>
        <v>245.7364</v>
      </c>
      <c r="BC44" t="s">
        <v>60</v>
      </c>
      <c r="BD44">
        <f>BD36*BH27/10</f>
        <v>245.7364</v>
      </c>
      <c r="BE44">
        <f>BE36*BH27/10</f>
        <v>305.99660000000006</v>
      </c>
    </row>
    <row r="45" spans="1:69" x14ac:dyDescent="0.25">
      <c r="A45" t="s">
        <v>61</v>
      </c>
      <c r="B45">
        <f>B44-B43-B42</f>
        <v>3.5780515600265517E-2</v>
      </c>
      <c r="C45">
        <f>C44-C43-C42</f>
        <v>-3.299637133949318E-2</v>
      </c>
      <c r="R45" t="s">
        <v>61</v>
      </c>
      <c r="S45">
        <f>S44-S43-S42</f>
        <v>-0.34022539226430126</v>
      </c>
      <c r="T45">
        <f>T44-T43-T42</f>
        <v>-0.46569360072007271</v>
      </c>
      <c r="AK45" t="s">
        <v>61</v>
      </c>
      <c r="AL45">
        <f>AL44-AL43-AL42</f>
        <v>-0.1398150926489734</v>
      </c>
      <c r="AM45">
        <f>AM44-AM43-AM42</f>
        <v>-0.1398150926489734</v>
      </c>
      <c r="BC45" t="s">
        <v>61</v>
      </c>
      <c r="BD45">
        <f>BD44-BD43-BD42</f>
        <v>-0.14892422372025749</v>
      </c>
      <c r="BE45">
        <f>BE44-BE43-BE42</f>
        <v>-0.21064524184842526</v>
      </c>
    </row>
    <row r="46" spans="1:69" x14ac:dyDescent="0.25">
      <c r="A46" t="s">
        <v>62</v>
      </c>
      <c r="B46">
        <f>(B44*(B28-B29)-B43*B29-B42*0.416*B38)/100</f>
        <v>40.768303404902738</v>
      </c>
      <c r="C46">
        <f>-(C44*(B28-B29)-C43*B29-C42*0.416*C38)/100</f>
        <v>-49.345460416804308</v>
      </c>
      <c r="R46" t="s">
        <v>62</v>
      </c>
      <c r="S46">
        <f>(S44*(S28-S29)-S43*S29-S42*0.416*S38)/100</f>
        <v>193.7374135112058</v>
      </c>
      <c r="T46">
        <f>-(T44*(S28-S29)-T43*S29-T42*0.416*T38)/100</f>
        <v>-257.15379303155095</v>
      </c>
      <c r="AK46" t="s">
        <v>62</v>
      </c>
      <c r="AL46">
        <f>(AL44*(AL28-AL29)-AL43*AL29-AL42*0.416*AL38)/100</f>
        <v>131.0877095800702</v>
      </c>
      <c r="AM46">
        <f>-(AM44*(AL28-AL29)-AM43*AL29-AM42*0.416*AM38)/100</f>
        <v>-131.0877095800702</v>
      </c>
      <c r="BC46" t="s">
        <v>62</v>
      </c>
      <c r="BD46">
        <f>(BD44*(BD28-BD29)-BD43*BD29-BD42*0.416*BD38)/100</f>
        <v>131.08671773942359</v>
      </c>
      <c r="BE46">
        <f>-(BE44*(BD28-BD29)-BE43*BD29-BE42*0.416*BE38)/100</f>
        <v>-162.35841510539242</v>
      </c>
    </row>
    <row r="49" spans="1:71" x14ac:dyDescent="0.25">
      <c r="A49" t="s">
        <v>35</v>
      </c>
      <c r="C49">
        <v>3</v>
      </c>
      <c r="L49" s="13">
        <v>12</v>
      </c>
      <c r="M49" s="1">
        <v>13</v>
      </c>
      <c r="N49" s="1">
        <v>13</v>
      </c>
      <c r="O49" s="1">
        <v>14</v>
      </c>
      <c r="P49" s="1">
        <v>14</v>
      </c>
      <c r="Q49" s="1">
        <v>15</v>
      </c>
      <c r="R49" t="s">
        <v>35</v>
      </c>
      <c r="T49">
        <v>3</v>
      </c>
      <c r="AC49" s="1">
        <v>12</v>
      </c>
      <c r="AD49" s="1">
        <v>13</v>
      </c>
      <c r="AE49" s="1">
        <v>13</v>
      </c>
      <c r="AF49" s="1">
        <v>14</v>
      </c>
      <c r="AG49" s="1">
        <v>14</v>
      </c>
      <c r="AH49" s="1">
        <v>15</v>
      </c>
      <c r="AK49" t="s">
        <v>35</v>
      </c>
      <c r="AM49">
        <v>3</v>
      </c>
      <c r="AV49" s="1">
        <v>12</v>
      </c>
      <c r="AW49" s="1">
        <v>13</v>
      </c>
      <c r="AX49" s="1">
        <v>13</v>
      </c>
      <c r="AY49" s="13">
        <v>14</v>
      </c>
      <c r="AZ49" s="13">
        <v>14</v>
      </c>
      <c r="BA49" s="1">
        <v>15</v>
      </c>
      <c r="BC49" t="s">
        <v>35</v>
      </c>
      <c r="BE49">
        <v>3</v>
      </c>
      <c r="BN49" s="1">
        <v>12</v>
      </c>
      <c r="BO49" s="1">
        <v>13</v>
      </c>
      <c r="BP49" s="1">
        <v>13</v>
      </c>
      <c r="BQ49" s="1">
        <v>14</v>
      </c>
      <c r="BR49" s="1">
        <v>14</v>
      </c>
      <c r="BS49" s="1">
        <v>15</v>
      </c>
    </row>
    <row r="50" spans="1:71" x14ac:dyDescent="0.25">
      <c r="J50" t="s">
        <v>36</v>
      </c>
      <c r="L50" s="14" t="s">
        <v>9</v>
      </c>
      <c r="M50" s="7" t="s">
        <v>9</v>
      </c>
      <c r="N50" s="7" t="s">
        <v>6</v>
      </c>
      <c r="O50" s="7" t="s">
        <v>9</v>
      </c>
      <c r="P50" s="7" t="s">
        <v>9</v>
      </c>
      <c r="Q50" s="7" t="s">
        <v>9</v>
      </c>
      <c r="AA50" t="s">
        <v>36</v>
      </c>
      <c r="AC50" s="7" t="s">
        <v>9</v>
      </c>
      <c r="AD50" s="7" t="s">
        <v>9</v>
      </c>
      <c r="AE50" s="7" t="s">
        <v>6</v>
      </c>
      <c r="AF50" s="7" t="s">
        <v>9</v>
      </c>
      <c r="AG50" s="7" t="s">
        <v>9</v>
      </c>
      <c r="AH50" s="7" t="s">
        <v>9</v>
      </c>
      <c r="AT50" t="s">
        <v>36</v>
      </c>
      <c r="AV50" s="7" t="s">
        <v>9</v>
      </c>
      <c r="AW50" s="7" t="s">
        <v>9</v>
      </c>
      <c r="AX50" s="7" t="s">
        <v>6</v>
      </c>
      <c r="AY50" s="14" t="s">
        <v>9</v>
      </c>
      <c r="AZ50" s="14" t="s">
        <v>9</v>
      </c>
      <c r="BA50" s="7" t="s">
        <v>9</v>
      </c>
      <c r="BL50" t="s">
        <v>36</v>
      </c>
      <c r="BN50" s="7" t="s">
        <v>9</v>
      </c>
      <c r="BO50" s="7" t="s">
        <v>9</v>
      </c>
      <c r="BP50" s="7" t="s">
        <v>6</v>
      </c>
      <c r="BQ50" s="7" t="s">
        <v>9</v>
      </c>
      <c r="BR50" s="7" t="s">
        <v>9</v>
      </c>
      <c r="BS50" s="7" t="s">
        <v>9</v>
      </c>
    </row>
    <row r="51" spans="1:71" x14ac:dyDescent="0.25">
      <c r="A51" t="s">
        <v>37</v>
      </c>
      <c r="B51">
        <v>60</v>
      </c>
      <c r="C51" t="s">
        <v>38</v>
      </c>
      <c r="E51" t="s">
        <v>39</v>
      </c>
      <c r="F51">
        <v>391.3</v>
      </c>
      <c r="G51" t="s">
        <v>40</v>
      </c>
      <c r="I51" t="s">
        <v>41</v>
      </c>
      <c r="J51" t="s">
        <v>4</v>
      </c>
      <c r="L51" s="14" t="s">
        <v>9</v>
      </c>
      <c r="M51" s="7" t="s">
        <v>9</v>
      </c>
      <c r="N51" s="7" t="s">
        <v>9</v>
      </c>
      <c r="O51" s="7" t="s">
        <v>9</v>
      </c>
      <c r="P51" s="7" t="s">
        <v>9</v>
      </c>
      <c r="Q51" s="7" t="s">
        <v>9</v>
      </c>
      <c r="R51" t="s">
        <v>37</v>
      </c>
      <c r="S51">
        <v>30</v>
      </c>
      <c r="T51" t="s">
        <v>38</v>
      </c>
      <c r="V51" t="s">
        <v>39</v>
      </c>
      <c r="W51">
        <v>391.3</v>
      </c>
      <c r="X51" t="s">
        <v>40</v>
      </c>
      <c r="Z51" t="s">
        <v>41</v>
      </c>
      <c r="AA51" t="s">
        <v>4</v>
      </c>
      <c r="AC51" s="7" t="s">
        <v>9</v>
      </c>
      <c r="AD51" s="7" t="s">
        <v>9</v>
      </c>
      <c r="AE51" s="7" t="s">
        <v>9</v>
      </c>
      <c r="AF51" s="7" t="s">
        <v>9</v>
      </c>
      <c r="AG51" s="7" t="s">
        <v>9</v>
      </c>
      <c r="AH51" s="7" t="s">
        <v>9</v>
      </c>
      <c r="AK51" t="s">
        <v>37</v>
      </c>
      <c r="AL51">
        <v>30</v>
      </c>
      <c r="AM51" t="s">
        <v>38</v>
      </c>
      <c r="AO51" t="s">
        <v>39</v>
      </c>
      <c r="AP51">
        <v>391.3</v>
      </c>
      <c r="AQ51" t="s">
        <v>40</v>
      </c>
      <c r="AS51" t="s">
        <v>41</v>
      </c>
      <c r="AT51" t="s">
        <v>4</v>
      </c>
      <c r="AV51" s="7" t="s">
        <v>9</v>
      </c>
      <c r="AW51" s="7" t="s">
        <v>9</v>
      </c>
      <c r="AX51" s="7" t="s">
        <v>9</v>
      </c>
      <c r="AY51" s="14" t="s">
        <v>9</v>
      </c>
      <c r="AZ51" s="14" t="s">
        <v>9</v>
      </c>
      <c r="BA51" s="7" t="s">
        <v>9</v>
      </c>
      <c r="BC51" t="s">
        <v>37</v>
      </c>
      <c r="BD51">
        <v>30</v>
      </c>
      <c r="BE51" t="s">
        <v>38</v>
      </c>
      <c r="BG51" t="s">
        <v>39</v>
      </c>
      <c r="BH51">
        <v>391.3</v>
      </c>
      <c r="BI51" t="s">
        <v>40</v>
      </c>
      <c r="BK51" t="s">
        <v>41</v>
      </c>
      <c r="BL51" t="s">
        <v>4</v>
      </c>
      <c r="BN51" s="7" t="s">
        <v>9</v>
      </c>
      <c r="BO51" s="7" t="s">
        <v>9</v>
      </c>
      <c r="BP51" s="7" t="s">
        <v>9</v>
      </c>
      <c r="BQ51" s="7" t="s">
        <v>9</v>
      </c>
      <c r="BR51" s="7" t="s">
        <v>9</v>
      </c>
      <c r="BS51" s="7" t="s">
        <v>9</v>
      </c>
    </row>
    <row r="52" spans="1:71" x14ac:dyDescent="0.25">
      <c r="A52" t="s">
        <v>42</v>
      </c>
      <c r="B52">
        <v>22</v>
      </c>
      <c r="C52" t="s">
        <v>38</v>
      </c>
      <c r="E52" t="s">
        <v>43</v>
      </c>
      <c r="F52">
        <v>14.17</v>
      </c>
      <c r="G52" t="s">
        <v>40</v>
      </c>
      <c r="H52" t="s">
        <v>5</v>
      </c>
      <c r="I52">
        <v>12.5</v>
      </c>
      <c r="R52" t="s">
        <v>42</v>
      </c>
      <c r="S52">
        <v>60</v>
      </c>
      <c r="T52" t="s">
        <v>38</v>
      </c>
      <c r="V52" t="s">
        <v>43</v>
      </c>
      <c r="W52">
        <v>14.17</v>
      </c>
      <c r="X52" t="s">
        <v>40</v>
      </c>
      <c r="Y52" t="s">
        <v>5</v>
      </c>
      <c r="Z52">
        <v>12.5</v>
      </c>
      <c r="AK52" t="s">
        <v>42</v>
      </c>
      <c r="AL52">
        <v>60</v>
      </c>
      <c r="AM52" t="s">
        <v>38</v>
      </c>
      <c r="AO52" t="s">
        <v>43</v>
      </c>
      <c r="AP52">
        <v>14.17</v>
      </c>
      <c r="AQ52" t="s">
        <v>40</v>
      </c>
      <c r="AR52" t="s">
        <v>5</v>
      </c>
      <c r="AS52">
        <v>12.5</v>
      </c>
      <c r="BC52" t="s">
        <v>42</v>
      </c>
      <c r="BD52">
        <v>60</v>
      </c>
      <c r="BE52" t="s">
        <v>38</v>
      </c>
      <c r="BG52" t="s">
        <v>43</v>
      </c>
      <c r="BH52">
        <v>14.17</v>
      </c>
      <c r="BI52" t="s">
        <v>40</v>
      </c>
      <c r="BJ52" t="s">
        <v>5</v>
      </c>
      <c r="BK52">
        <v>12.5</v>
      </c>
    </row>
    <row r="53" spans="1:71" x14ac:dyDescent="0.25">
      <c r="A53" t="s">
        <v>44</v>
      </c>
      <c r="B53">
        <v>4</v>
      </c>
      <c r="C53" t="s">
        <v>38</v>
      </c>
      <c r="H53" t="s">
        <v>6</v>
      </c>
      <c r="I53">
        <v>10.96</v>
      </c>
      <c r="R53" t="s">
        <v>44</v>
      </c>
      <c r="S53">
        <v>4</v>
      </c>
      <c r="T53" t="s">
        <v>38</v>
      </c>
      <c r="Y53" t="s">
        <v>6</v>
      </c>
      <c r="Z53">
        <v>10.96</v>
      </c>
      <c r="AK53" t="s">
        <v>44</v>
      </c>
      <c r="AL53">
        <v>4</v>
      </c>
      <c r="AM53" t="s">
        <v>38</v>
      </c>
      <c r="AR53" t="s">
        <v>6</v>
      </c>
      <c r="AS53">
        <v>10.96</v>
      </c>
      <c r="BC53" t="s">
        <v>44</v>
      </c>
      <c r="BD53">
        <v>4</v>
      </c>
      <c r="BE53" t="s">
        <v>38</v>
      </c>
      <c r="BJ53" t="s">
        <v>6</v>
      </c>
      <c r="BK53">
        <v>10.96</v>
      </c>
    </row>
    <row r="54" spans="1:71" x14ac:dyDescent="0.25">
      <c r="A54" t="s">
        <v>45</v>
      </c>
      <c r="B54">
        <f>B52-B53</f>
        <v>18</v>
      </c>
      <c r="C54" t="s">
        <v>38</v>
      </c>
      <c r="H54" t="s">
        <v>7</v>
      </c>
      <c r="I54">
        <v>9.36</v>
      </c>
      <c r="R54" t="s">
        <v>45</v>
      </c>
      <c r="S54">
        <f>S52-S53</f>
        <v>56</v>
      </c>
      <c r="T54" t="s">
        <v>38</v>
      </c>
      <c r="Y54" t="s">
        <v>7</v>
      </c>
      <c r="Z54">
        <v>9.36</v>
      </c>
      <c r="AK54" t="s">
        <v>45</v>
      </c>
      <c r="AL54">
        <f>AL52-AL53</f>
        <v>56</v>
      </c>
      <c r="AM54" t="s">
        <v>38</v>
      </c>
      <c r="AR54" t="s">
        <v>7</v>
      </c>
      <c r="AS54">
        <v>9.36</v>
      </c>
      <c r="BC54" t="s">
        <v>45</v>
      </c>
      <c r="BD54">
        <f>BD52-BD53</f>
        <v>56</v>
      </c>
      <c r="BE54" t="s">
        <v>38</v>
      </c>
      <c r="BJ54" t="s">
        <v>7</v>
      </c>
      <c r="BK54">
        <v>9.36</v>
      </c>
    </row>
    <row r="55" spans="1:71" x14ac:dyDescent="0.25">
      <c r="H55" t="s">
        <v>8</v>
      </c>
      <c r="I55">
        <v>7.82</v>
      </c>
      <c r="Y55" t="s">
        <v>8</v>
      </c>
      <c r="Z55">
        <v>7.82</v>
      </c>
      <c r="AR55" t="s">
        <v>8</v>
      </c>
      <c r="AS55">
        <v>7.82</v>
      </c>
      <c r="BJ55" t="s">
        <v>8</v>
      </c>
      <c r="BK55">
        <v>7.82</v>
      </c>
    </row>
    <row r="56" spans="1:71" x14ac:dyDescent="0.25">
      <c r="H56" t="s">
        <v>9</v>
      </c>
      <c r="I56">
        <v>6.28</v>
      </c>
      <c r="Y56" t="s">
        <v>9</v>
      </c>
      <c r="Z56">
        <v>6.28</v>
      </c>
      <c r="AR56" t="s">
        <v>9</v>
      </c>
      <c r="AS56">
        <v>6.28</v>
      </c>
      <c r="BJ56" t="s">
        <v>9</v>
      </c>
      <c r="BK56">
        <v>6.28</v>
      </c>
    </row>
    <row r="57" spans="1:71" x14ac:dyDescent="0.25">
      <c r="H57" t="s">
        <v>10</v>
      </c>
      <c r="I57">
        <v>4.62</v>
      </c>
      <c r="L57" s="17" t="s">
        <v>46</v>
      </c>
      <c r="M57">
        <f>((B60-B61)*F51)/(0.81*B51*F52)</f>
        <v>0</v>
      </c>
      <c r="O57">
        <f>B59</f>
        <v>9</v>
      </c>
      <c r="Y57" t="s">
        <v>10</v>
      </c>
      <c r="Z57">
        <v>4.62</v>
      </c>
      <c r="AC57" t="s">
        <v>46</v>
      </c>
      <c r="AD57">
        <f>((S60-S61)*W51)/(0.81*S51*W52)</f>
        <v>-3.5683165326386534</v>
      </c>
      <c r="AF57">
        <f>S59</f>
        <v>9</v>
      </c>
      <c r="AR57" t="s">
        <v>10</v>
      </c>
      <c r="AS57">
        <v>4.62</v>
      </c>
      <c r="AV57" t="s">
        <v>46</v>
      </c>
      <c r="AW57">
        <f>((AL60-AL61)*AP51)/(0.81*AL51*AP52)</f>
        <v>0</v>
      </c>
      <c r="AY57">
        <f>AL59</f>
        <v>9</v>
      </c>
      <c r="BJ57" t="s">
        <v>10</v>
      </c>
      <c r="BK57">
        <v>4.62</v>
      </c>
      <c r="BN57" t="s">
        <v>46</v>
      </c>
      <c r="BO57">
        <f>((BD60-BD61)*BH51)/(0.81*BD51*BH52)</f>
        <v>-1.7500660701476194</v>
      </c>
      <c r="BQ57">
        <f>BD59</f>
        <v>9</v>
      </c>
    </row>
    <row r="58" spans="1:71" x14ac:dyDescent="0.25">
      <c r="H58" t="s">
        <v>10</v>
      </c>
      <c r="I58">
        <v>3.08</v>
      </c>
      <c r="L58" s="17" t="s">
        <v>47</v>
      </c>
      <c r="M58">
        <f>B61/B60</f>
        <v>1</v>
      </c>
      <c r="N58" t="s">
        <v>48</v>
      </c>
      <c r="O58">
        <f>(0.0035/0.00196)*M58</f>
        <v>1.7857142857142858</v>
      </c>
      <c r="Y58" t="s">
        <v>10</v>
      </c>
      <c r="Z58">
        <v>3.08</v>
      </c>
      <c r="AC58" t="s">
        <v>47</v>
      </c>
      <c r="AD58">
        <f>S61/S60</f>
        <v>1.4015345268542201</v>
      </c>
      <c r="AE58" t="s">
        <v>48</v>
      </c>
      <c r="AF58">
        <f>(0.0035/0.00196)*AD58</f>
        <v>2.5027402265253933</v>
      </c>
      <c r="AR58" t="s">
        <v>10</v>
      </c>
      <c r="AS58">
        <v>3.08</v>
      </c>
      <c r="AV58" t="s">
        <v>47</v>
      </c>
      <c r="AW58">
        <f>AL61/AL60</f>
        <v>1</v>
      </c>
      <c r="AX58" t="s">
        <v>48</v>
      </c>
      <c r="AY58">
        <f>(0.0035/0.00196)*AW58</f>
        <v>1.7857142857142858</v>
      </c>
      <c r="BJ58" t="s">
        <v>10</v>
      </c>
      <c r="BK58">
        <v>3.08</v>
      </c>
      <c r="BN58" t="s">
        <v>47</v>
      </c>
      <c r="BO58">
        <f>BD61/BD60</f>
        <v>1.2452229299363058</v>
      </c>
      <c r="BP58" t="s">
        <v>48</v>
      </c>
      <c r="BQ58">
        <f>(0.0035/0.00196)*BO58</f>
        <v>2.2236123748862604</v>
      </c>
    </row>
    <row r="59" spans="1:71" x14ac:dyDescent="0.25">
      <c r="B59">
        <v>9</v>
      </c>
      <c r="C59" t="s">
        <v>49</v>
      </c>
      <c r="L59" s="17" t="s">
        <v>50</v>
      </c>
      <c r="M59">
        <f>(B60*F51)/(B51*B54*F52)</f>
        <v>0.16057424396873937</v>
      </c>
      <c r="S59">
        <v>9</v>
      </c>
      <c r="T59" t="s">
        <v>49</v>
      </c>
      <c r="AC59" t="s">
        <v>50</v>
      </c>
      <c r="AD59">
        <f>(S60*W51)/(S51*S54*W52)</f>
        <v>0.12853975535168197</v>
      </c>
      <c r="AL59">
        <v>9</v>
      </c>
      <c r="AM59" t="s">
        <v>49</v>
      </c>
      <c r="AV59" t="s">
        <v>50</v>
      </c>
      <c r="AW59">
        <f>(AL60*AP51)/(AL51*AL54*AP52)</f>
        <v>0.10322629969418962</v>
      </c>
      <c r="BD59">
        <v>9</v>
      </c>
      <c r="BE59" t="s">
        <v>49</v>
      </c>
      <c r="BN59" t="s">
        <v>50</v>
      </c>
      <c r="BO59">
        <f>(BD60*BH51)/(BD51*BD54*BH52)</f>
        <v>0.10322629969418962</v>
      </c>
    </row>
    <row r="60" spans="1:71" x14ac:dyDescent="0.25">
      <c r="A60" t="s">
        <v>51</v>
      </c>
      <c r="B60">
        <f>I56</f>
        <v>6.28</v>
      </c>
      <c r="C60">
        <f>B61</f>
        <v>6.28</v>
      </c>
      <c r="L60" s="17" t="s">
        <v>52</v>
      </c>
      <c r="M60">
        <f>(M59/(2*0.81))*((1-O58)+SQRT(((1-O58)^2)+((4*0.81*O58/M59)*B53/B54)))*B54</f>
        <v>3.8377345126952584</v>
      </c>
      <c r="R60" t="s">
        <v>51</v>
      </c>
      <c r="S60">
        <f>Z55</f>
        <v>7.82</v>
      </c>
      <c r="T60">
        <f>S61</f>
        <v>10.96</v>
      </c>
      <c r="AC60" t="s">
        <v>52</v>
      </c>
      <c r="AD60">
        <f>(AD59/(2*0.81))*((1-AF58)+SQRT(((1-AF58)^2)+((4*0.81*AF58/AD59)*S53/S54)))*S54</f>
        <v>4.8791573907489152</v>
      </c>
      <c r="AK60" t="s">
        <v>51</v>
      </c>
      <c r="AL60">
        <f>AS56</f>
        <v>6.28</v>
      </c>
      <c r="AM60">
        <f>AL61</f>
        <v>6.28</v>
      </c>
      <c r="AV60" t="s">
        <v>52</v>
      </c>
      <c r="AW60">
        <f>(AW59/(2*0.81))*((1-AY58)+SQRT(((1-AY58)^2)+((4*0.81*AY58/AW59)*AL53/AL54)))*AL54</f>
        <v>4.8668218432023505</v>
      </c>
      <c r="BC60" t="s">
        <v>51</v>
      </c>
      <c r="BD60">
        <f>BK56</f>
        <v>6.28</v>
      </c>
      <c r="BE60">
        <f>BD61</f>
        <v>7.82</v>
      </c>
      <c r="BN60" t="s">
        <v>52</v>
      </c>
      <c r="BO60">
        <f>(BO59/(2*0.81))*((1-BQ58)+SQRT(((1-BQ58)^2)+((4*0.81*BQ58/BO59)*BD53/BD54)))*BD54</f>
        <v>4.7189407558539873</v>
      </c>
    </row>
    <row r="61" spans="1:71" x14ac:dyDescent="0.25">
      <c r="A61" t="s">
        <v>53</v>
      </c>
      <c r="B61">
        <f>I56</f>
        <v>6.28</v>
      </c>
      <c r="C61">
        <f>B60</f>
        <v>6.28</v>
      </c>
      <c r="R61" t="s">
        <v>53</v>
      </c>
      <c r="S61">
        <f>Z53</f>
        <v>10.96</v>
      </c>
      <c r="T61">
        <f>S60</f>
        <v>7.82</v>
      </c>
      <c r="AK61" t="s">
        <v>53</v>
      </c>
      <c r="AL61">
        <f>AS56</f>
        <v>6.28</v>
      </c>
      <c r="AM61">
        <f>AL60</f>
        <v>6.28</v>
      </c>
      <c r="BC61" t="s">
        <v>53</v>
      </c>
      <c r="BD61">
        <f>BK55</f>
        <v>7.82</v>
      </c>
      <c r="BE61">
        <f>BD60</f>
        <v>6.28</v>
      </c>
    </row>
    <row r="62" spans="1:71" x14ac:dyDescent="0.25">
      <c r="A62" t="s">
        <v>54</v>
      </c>
      <c r="B62">
        <f>M60</f>
        <v>3.8377345126952584</v>
      </c>
      <c r="C62">
        <f>M65</f>
        <v>3.8377345126952584</v>
      </c>
      <c r="L62" s="17" t="s">
        <v>46</v>
      </c>
      <c r="M62">
        <f>((C60-C61)*F51)/(0.81*B51*F52)</f>
        <v>0</v>
      </c>
      <c r="O62" t="str">
        <f>C59</f>
        <v>9'</v>
      </c>
      <c r="R62" t="s">
        <v>54</v>
      </c>
      <c r="S62">
        <f>AD60</f>
        <v>4.8791573907489152</v>
      </c>
      <c r="T62">
        <f>AD65</f>
        <v>6.440986999994128</v>
      </c>
      <c r="AC62" t="s">
        <v>46</v>
      </c>
      <c r="AD62">
        <f>((T60-T61)*W51)/(0.81*S51*W52)</f>
        <v>3.5683165326386534</v>
      </c>
      <c r="AF62" t="str">
        <f>T59</f>
        <v>9'</v>
      </c>
      <c r="AK62" t="s">
        <v>54</v>
      </c>
      <c r="AL62">
        <f>AW60</f>
        <v>4.8668218432023505</v>
      </c>
      <c r="AM62">
        <f>AW65</f>
        <v>4.8668218432023505</v>
      </c>
      <c r="AV62" t="s">
        <v>46</v>
      </c>
      <c r="AW62">
        <f>((AM60-AM61)*AP51)/(0.81*AL51*AP52)</f>
        <v>0</v>
      </c>
      <c r="AY62" t="str">
        <f>AM59</f>
        <v>9'</v>
      </c>
      <c r="BC62" t="s">
        <v>54</v>
      </c>
      <c r="BD62">
        <f>BO60</f>
        <v>4.7189407558539873</v>
      </c>
      <c r="BE62">
        <f>BO65</f>
        <v>5.4670044174545982</v>
      </c>
      <c r="BN62" t="s">
        <v>46</v>
      </c>
      <c r="BO62">
        <f>((BE60-BE61)*BH51)/(0.81*BD51*BH52)</f>
        <v>1.7500660701476194</v>
      </c>
      <c r="BQ62" t="str">
        <f>BE59</f>
        <v>9'</v>
      </c>
    </row>
    <row r="63" spans="1:71" x14ac:dyDescent="0.25">
      <c r="A63" t="s">
        <v>55</v>
      </c>
      <c r="B63">
        <f>(B62-B53)/B62*0.0035</f>
        <v>-1.4798553774052916E-4</v>
      </c>
      <c r="C63">
        <f>(C62-B53)/C62*0.0035</f>
        <v>-1.4798553774052916E-4</v>
      </c>
      <c r="L63" s="17" t="s">
        <v>47</v>
      </c>
      <c r="M63">
        <f>C61/C60</f>
        <v>1</v>
      </c>
      <c r="N63" t="s">
        <v>48</v>
      </c>
      <c r="O63">
        <f>(0.0035/0.00196)*M63</f>
        <v>1.7857142857142858</v>
      </c>
      <c r="R63" t="s">
        <v>55</v>
      </c>
      <c r="S63">
        <f>(S62-S53)/S62*0.0035</f>
        <v>6.3065210264694877E-4</v>
      </c>
      <c r="T63">
        <f>(T62-S53)/T62*0.0035</f>
        <v>1.3264200812681717E-3</v>
      </c>
      <c r="AC63" t="s">
        <v>47</v>
      </c>
      <c r="AD63">
        <f>T61/T60</f>
        <v>0.71350364963503643</v>
      </c>
      <c r="AE63" t="s">
        <v>48</v>
      </c>
      <c r="AF63">
        <f>(0.0035/0.00196)*AD63</f>
        <v>1.2741136600625651</v>
      </c>
      <c r="AK63" t="s">
        <v>55</v>
      </c>
      <c r="AL63">
        <f>(AL62-AL53)/AL62*0.0035</f>
        <v>6.2337939397673684E-4</v>
      </c>
      <c r="AM63">
        <f>(AM62-AL53)/AM62*0.0035</f>
        <v>6.2337939397673684E-4</v>
      </c>
      <c r="AV63" t="s">
        <v>47</v>
      </c>
      <c r="AW63">
        <f>AM61/AM60</f>
        <v>1</v>
      </c>
      <c r="AX63" t="s">
        <v>48</v>
      </c>
      <c r="AY63">
        <f>(0.0035/0.00196)*AW63</f>
        <v>1.7857142857142858</v>
      </c>
      <c r="BC63" t="s">
        <v>55</v>
      </c>
      <c r="BD63">
        <f>(BD62-BD53)/BD62*0.0035</f>
        <v>5.3323251459926036E-4</v>
      </c>
      <c r="BE63">
        <f>(BE62-BD53)/BE62*0.0035</f>
        <v>9.3918260696809373E-4</v>
      </c>
      <c r="BN63" t="s">
        <v>47</v>
      </c>
      <c r="BO63">
        <f>BE61/BE60</f>
        <v>0.80306905370843995</v>
      </c>
      <c r="BP63" t="s">
        <v>48</v>
      </c>
      <c r="BQ63">
        <f>(0.0035/0.00196)*BO63</f>
        <v>1.4340518816222143</v>
      </c>
    </row>
    <row r="64" spans="1:71" x14ac:dyDescent="0.25">
      <c r="A64" t="s">
        <v>56</v>
      </c>
      <c r="B64">
        <f>B63*200000</f>
        <v>-29.597107548105832</v>
      </c>
      <c r="C64">
        <f>C63*200000</f>
        <v>-29.597107548105832</v>
      </c>
      <c r="L64" s="17" t="s">
        <v>50</v>
      </c>
      <c r="M64">
        <f>(C60*F51)/(B51*B54*F52)</f>
        <v>0.16057424396873937</v>
      </c>
      <c r="R64" t="s">
        <v>56</v>
      </c>
      <c r="S64">
        <f>S63*200000</f>
        <v>126.13042052938975</v>
      </c>
      <c r="T64">
        <f>T63*200000</f>
        <v>265.28401625363432</v>
      </c>
      <c r="AC64" t="s">
        <v>50</v>
      </c>
      <c r="AD64">
        <f>(T60*W51)/(S51*S54*W52)</f>
        <v>0.18015290519877677</v>
      </c>
      <c r="AK64" t="s">
        <v>56</v>
      </c>
      <c r="AL64">
        <f>AL63*200000</f>
        <v>124.67587879534737</v>
      </c>
      <c r="AM64">
        <f>AM63*200000</f>
        <v>124.67587879534737</v>
      </c>
      <c r="AV64" t="s">
        <v>50</v>
      </c>
      <c r="AW64">
        <f>(AM60*AP51)/(AL51*AL54*AP52)</f>
        <v>0.10322629969418962</v>
      </c>
      <c r="BC64" t="s">
        <v>56</v>
      </c>
      <c r="BD64">
        <f>BD63*200000</f>
        <v>106.64650291985207</v>
      </c>
      <c r="BE64">
        <f>BE63*200000</f>
        <v>187.83652139361874</v>
      </c>
      <c r="BN64" t="s">
        <v>50</v>
      </c>
      <c r="BO64">
        <f>(BE60*BH51)/(BD51*BD54*BH52)</f>
        <v>0.12853975535168197</v>
      </c>
    </row>
    <row r="65" spans="1:71" x14ac:dyDescent="0.25">
      <c r="A65" t="s">
        <v>57</v>
      </c>
      <c r="B65">
        <f>IF(ABS(B64)&gt;F51,F51*SIGN(B64),B64)</f>
        <v>-29.597107548105832</v>
      </c>
      <c r="C65">
        <f>IF(ABS(C64)&gt;F51,F51*SIGN(C64),C64)</f>
        <v>-29.597107548105832</v>
      </c>
      <c r="L65" s="17" t="s">
        <v>52</v>
      </c>
      <c r="M65">
        <f>(M64/(2*0.81))*((1-O63)+SQRT(((1-O63)^2)+((4*0.81*O63/M64)*B53/B54)))*B54</f>
        <v>3.8377345126952584</v>
      </c>
      <c r="R65" t="s">
        <v>57</v>
      </c>
      <c r="S65">
        <f>IF(ABS(S64)&gt;W51,W51*SIGN(S64),S64)</f>
        <v>126.13042052938975</v>
      </c>
      <c r="T65">
        <f>IF(ABS(T64)&gt;W51,W51*SIGN(T64),T64)</f>
        <v>265.28401625363432</v>
      </c>
      <c r="AC65" t="s">
        <v>52</v>
      </c>
      <c r="AD65">
        <f>(AD64/(2*0.81))*((1-AF63)+SQRT(((1-AF63)^2)+((4*0.81*AF63/AD64)*S53/S54)))*S54</f>
        <v>6.440986999994128</v>
      </c>
      <c r="AK65" t="s">
        <v>57</v>
      </c>
      <c r="AL65">
        <f>IF(ABS(AL64)&gt;AP51,AP51*SIGN(AL64),AL64)</f>
        <v>124.67587879534737</v>
      </c>
      <c r="AM65">
        <f>IF(ABS(AM64)&gt;AP51,AP51*SIGN(AM64),AM64)</f>
        <v>124.67587879534737</v>
      </c>
      <c r="AV65" t="s">
        <v>52</v>
      </c>
      <c r="AW65">
        <f>(AW64/(2*0.81))*((1-AY63)+SQRT(((1-AY63)^2)+((4*0.81*AY63/AW64)*AL53/AL54)))*AL54</f>
        <v>4.8668218432023505</v>
      </c>
      <c r="BC65" t="s">
        <v>57</v>
      </c>
      <c r="BD65">
        <f>IF(ABS(BD64)&gt;BH51,BH51*SIGN(BD64),BD64)</f>
        <v>106.64650291985207</v>
      </c>
      <c r="BE65">
        <f>IF(ABS(BE64)&gt;BH51,BH51*SIGN(BE64),BE64)</f>
        <v>187.83652139361874</v>
      </c>
      <c r="BN65" t="s">
        <v>52</v>
      </c>
      <c r="BO65">
        <f>(BO64/(2*0.81))*((1-BQ63)+SQRT(((1-BQ63)^2)+((4*0.81*BQ63/BO64)*BD53/BD54)))*BD54</f>
        <v>5.4670044174545982</v>
      </c>
    </row>
    <row r="66" spans="1:71" x14ac:dyDescent="0.25">
      <c r="A66" t="s">
        <v>58</v>
      </c>
      <c r="B66">
        <f>0.81*B51*B62*F52/10</f>
        <v>264.29019249817418</v>
      </c>
      <c r="C66">
        <f>0.81*B51*C62*F52/10</f>
        <v>264.29019249817418</v>
      </c>
      <c r="R66" t="s">
        <v>58</v>
      </c>
      <c r="S66">
        <f>0.81*S51*S62*W52/10</f>
        <v>168.00451435139649</v>
      </c>
      <c r="T66">
        <f>0.81*S51*T62*W52/10</f>
        <v>221.7831494694978</v>
      </c>
      <c r="AK66" t="s">
        <v>58</v>
      </c>
      <c r="AL66">
        <f>0.81*AL51*AL62*AP52/10</f>
        <v>167.57976320917084</v>
      </c>
      <c r="AM66">
        <f>0.81*AL51*AM62*AP52/10</f>
        <v>167.57976320917084</v>
      </c>
      <c r="BC66" t="s">
        <v>58</v>
      </c>
      <c r="BD66">
        <f>0.81*BD51*BD62*BH52/10</f>
        <v>162.48775894039593</v>
      </c>
      <c r="BE66">
        <f>0.81*BD51*BE62*BH52/10</f>
        <v>188.24590980665593</v>
      </c>
    </row>
    <row r="67" spans="1:71" x14ac:dyDescent="0.25">
      <c r="A67" t="s">
        <v>59</v>
      </c>
      <c r="B67">
        <f>B61*B65/10</f>
        <v>-18.586983540210461</v>
      </c>
      <c r="C67">
        <f>C61*C65/10</f>
        <v>-18.586983540210461</v>
      </c>
      <c r="R67" t="s">
        <v>59</v>
      </c>
      <c r="S67">
        <f>S61*S65/10</f>
        <v>138.23894090021116</v>
      </c>
      <c r="T67">
        <f>T61*T65/10</f>
        <v>207.45210071034202</v>
      </c>
      <c r="AK67" t="s">
        <v>59</v>
      </c>
      <c r="AL67">
        <f>AL61*AL65/10</f>
        <v>78.296451883478156</v>
      </c>
      <c r="AM67">
        <f>AM61*AM65/10</f>
        <v>78.296451883478156</v>
      </c>
      <c r="BC67" t="s">
        <v>59</v>
      </c>
      <c r="BD67">
        <f>BD61*BD65/10</f>
        <v>83.397565283324326</v>
      </c>
      <c r="BE67">
        <f>BE61*BE65/10</f>
        <v>117.96133543519257</v>
      </c>
    </row>
    <row r="68" spans="1:71" x14ac:dyDescent="0.25">
      <c r="A68" t="s">
        <v>60</v>
      </c>
      <c r="B68">
        <f>B60*F51/10</f>
        <v>245.7364</v>
      </c>
      <c r="C68">
        <f>C60*F51/10</f>
        <v>245.7364</v>
      </c>
      <c r="R68" t="s">
        <v>60</v>
      </c>
      <c r="S68">
        <f>S60*W51/10</f>
        <v>305.99660000000006</v>
      </c>
      <c r="T68">
        <f>T60*W51/10</f>
        <v>428.8648</v>
      </c>
      <c r="AK68" t="s">
        <v>60</v>
      </c>
      <c r="AL68">
        <f>AL60*AP51/10</f>
        <v>245.7364</v>
      </c>
      <c r="AM68">
        <f>AM60*AP51/10</f>
        <v>245.7364</v>
      </c>
      <c r="BC68" t="s">
        <v>60</v>
      </c>
      <c r="BD68">
        <f>BD60*BH51/10</f>
        <v>245.7364</v>
      </c>
      <c r="BE68">
        <f>BE60*BH51/10</f>
        <v>305.99660000000006</v>
      </c>
    </row>
    <row r="69" spans="1:71" x14ac:dyDescent="0.25">
      <c r="A69" t="s">
        <v>61</v>
      </c>
      <c r="B69">
        <f>B68-B67-B66</f>
        <v>3.3191042036264662E-2</v>
      </c>
      <c r="C69">
        <f>C68-C67-C66</f>
        <v>3.3191042036264662E-2</v>
      </c>
      <c r="R69" t="s">
        <v>61</v>
      </c>
      <c r="S69">
        <f>S68-S67-S66</f>
        <v>-0.2468552516075988</v>
      </c>
      <c r="T69">
        <f>T68-T67-T66</f>
        <v>-0.3704501798398212</v>
      </c>
      <c r="AK69" t="s">
        <v>61</v>
      </c>
      <c r="AL69">
        <f>AL68-AL67-AL66</f>
        <v>-0.1398150926489734</v>
      </c>
      <c r="AM69">
        <f>AM68-AM67-AM66</f>
        <v>-0.1398150926489734</v>
      </c>
      <c r="BC69" t="s">
        <v>61</v>
      </c>
      <c r="BD69">
        <f>BD68-BD67-BD66</f>
        <v>-0.14892422372025749</v>
      </c>
      <c r="BE69">
        <f>BE68-BE67-BE66</f>
        <v>-0.21064524184842526</v>
      </c>
    </row>
    <row r="70" spans="1:71" x14ac:dyDescent="0.25">
      <c r="A70" t="s">
        <v>62</v>
      </c>
      <c r="B70">
        <f>(B68*(B52-B53)-B67*B53-B66*0.416*B62)/100</f>
        <v>40.756644874241211</v>
      </c>
      <c r="C70">
        <f>-(C68*(B52-B53)-C67*B53-C66*0.416*C62)/100</f>
        <v>-40.756644874241211</v>
      </c>
      <c r="R70" t="s">
        <v>62</v>
      </c>
      <c r="S70">
        <f>(S68*(S52-S53)-S67*S53-S66*0.416*S62)/100</f>
        <v>162.41850121762411</v>
      </c>
      <c r="T70">
        <f>-(T68*(S52-S53)-T67*S53-T66*0.416*T62)/100</f>
        <v>-225.92363406017503</v>
      </c>
      <c r="AK70" t="s">
        <v>62</v>
      </c>
      <c r="AL70">
        <f>(AL68*(AL52-AL53)-AL67*AL53-AL66*0.416*AL62)/100</f>
        <v>131.0877095800702</v>
      </c>
      <c r="AM70">
        <f>-(AM68*(AL52-AL53)-AM67*AL53-AM66*0.416*AM62)/100</f>
        <v>-131.0877095800702</v>
      </c>
      <c r="BC70" t="s">
        <v>62</v>
      </c>
      <c r="BD70">
        <f>(BD68*(BD52-BD53)-BD67*BD53-BD66*0.416*BD62)/100</f>
        <v>131.08671773942359</v>
      </c>
      <c r="BE70">
        <f>-(BE68*(BD52-BD53)-BE67*BD53-BE66*0.416*BE62)/100</f>
        <v>-162.35841510539242</v>
      </c>
    </row>
    <row r="73" spans="1:71" x14ac:dyDescent="0.25">
      <c r="A73" t="s">
        <v>35</v>
      </c>
      <c r="C73">
        <v>4</v>
      </c>
      <c r="L73" s="13">
        <v>12</v>
      </c>
      <c r="M73" s="1">
        <v>13</v>
      </c>
      <c r="N73" s="1">
        <v>13</v>
      </c>
      <c r="O73" s="1">
        <v>14</v>
      </c>
      <c r="P73" s="1">
        <v>14</v>
      </c>
      <c r="Q73" s="1">
        <v>15</v>
      </c>
      <c r="R73" t="s">
        <v>35</v>
      </c>
      <c r="T73">
        <v>4</v>
      </c>
      <c r="AC73" s="1">
        <v>12</v>
      </c>
      <c r="AD73" s="1">
        <v>13</v>
      </c>
      <c r="AE73" s="1">
        <v>13</v>
      </c>
      <c r="AF73" s="1">
        <v>14</v>
      </c>
      <c r="AG73" s="1">
        <v>14</v>
      </c>
      <c r="AH73" s="1">
        <v>15</v>
      </c>
      <c r="AK73" t="s">
        <v>35</v>
      </c>
      <c r="AM73">
        <v>4</v>
      </c>
      <c r="AV73" s="1">
        <v>12</v>
      </c>
      <c r="AW73" s="1">
        <v>13</v>
      </c>
      <c r="AX73" s="1">
        <v>13</v>
      </c>
      <c r="AY73" s="13">
        <v>14</v>
      </c>
      <c r="AZ73" s="13">
        <v>14</v>
      </c>
      <c r="BA73" s="1">
        <v>15</v>
      </c>
      <c r="BC73" t="s">
        <v>35</v>
      </c>
      <c r="BE73">
        <v>4</v>
      </c>
      <c r="BN73" s="1">
        <v>12</v>
      </c>
      <c r="BO73" s="1">
        <v>13</v>
      </c>
      <c r="BP73" s="1">
        <v>13</v>
      </c>
      <c r="BQ73" s="1">
        <v>14</v>
      </c>
      <c r="BR73" s="1">
        <v>14</v>
      </c>
      <c r="BS73" s="1">
        <v>15</v>
      </c>
    </row>
    <row r="74" spans="1:71" x14ac:dyDescent="0.25">
      <c r="J74" t="s">
        <v>36</v>
      </c>
      <c r="L74" s="14" t="s">
        <v>9</v>
      </c>
      <c r="M74" s="7" t="s">
        <v>9</v>
      </c>
      <c r="N74" s="7" t="s">
        <v>7</v>
      </c>
      <c r="O74" s="7" t="s">
        <v>9</v>
      </c>
      <c r="P74" s="7" t="s">
        <v>9</v>
      </c>
      <c r="Q74" s="7" t="s">
        <v>9</v>
      </c>
      <c r="AA74" t="s">
        <v>36</v>
      </c>
      <c r="AC74" s="7" t="s">
        <v>9</v>
      </c>
      <c r="AD74" s="7" t="s">
        <v>9</v>
      </c>
      <c r="AE74" s="7" t="s">
        <v>7</v>
      </c>
      <c r="AF74" s="7" t="s">
        <v>9</v>
      </c>
      <c r="AG74" s="7" t="s">
        <v>9</v>
      </c>
      <c r="AH74" s="7" t="s">
        <v>9</v>
      </c>
      <c r="AT74" t="s">
        <v>36</v>
      </c>
      <c r="AV74" s="7" t="s">
        <v>9</v>
      </c>
      <c r="AW74" s="7" t="s">
        <v>9</v>
      </c>
      <c r="AX74" s="7" t="s">
        <v>7</v>
      </c>
      <c r="AY74" s="14" t="s">
        <v>9</v>
      </c>
      <c r="AZ74" s="14" t="s">
        <v>9</v>
      </c>
      <c r="BA74" s="7" t="s">
        <v>9</v>
      </c>
      <c r="BL74" t="s">
        <v>36</v>
      </c>
      <c r="BN74" s="7" t="s">
        <v>9</v>
      </c>
      <c r="BO74" s="7" t="s">
        <v>9</v>
      </c>
      <c r="BP74" s="7" t="s">
        <v>7</v>
      </c>
      <c r="BQ74" s="7" t="s">
        <v>9</v>
      </c>
      <c r="BR74" s="7" t="s">
        <v>9</v>
      </c>
      <c r="BS74" s="7" t="s">
        <v>9</v>
      </c>
    </row>
    <row r="75" spans="1:71" x14ac:dyDescent="0.25">
      <c r="A75" t="s">
        <v>37</v>
      </c>
      <c r="B75">
        <v>60</v>
      </c>
      <c r="C75" t="s">
        <v>38</v>
      </c>
      <c r="E75" t="s">
        <v>39</v>
      </c>
      <c r="F75">
        <v>391.3</v>
      </c>
      <c r="G75" t="s">
        <v>40</v>
      </c>
      <c r="I75" t="s">
        <v>41</v>
      </c>
      <c r="J75" t="s">
        <v>4</v>
      </c>
      <c r="L75" s="14" t="s">
        <v>10</v>
      </c>
      <c r="M75" s="7" t="s">
        <v>10</v>
      </c>
      <c r="N75" s="7" t="s">
        <v>10</v>
      </c>
      <c r="O75" s="7" t="s">
        <v>10</v>
      </c>
      <c r="P75" s="7" t="s">
        <v>10</v>
      </c>
      <c r="Q75" s="7" t="s">
        <v>10</v>
      </c>
      <c r="R75" t="s">
        <v>37</v>
      </c>
      <c r="S75">
        <v>30</v>
      </c>
      <c r="T75" t="s">
        <v>38</v>
      </c>
      <c r="V75" t="s">
        <v>39</v>
      </c>
      <c r="W75">
        <v>391.3</v>
      </c>
      <c r="X75" t="s">
        <v>40</v>
      </c>
      <c r="Z75" t="s">
        <v>41</v>
      </c>
      <c r="AA75" t="s">
        <v>4</v>
      </c>
      <c r="AC75" s="7" t="s">
        <v>10</v>
      </c>
      <c r="AD75" s="7" t="s">
        <v>10</v>
      </c>
      <c r="AE75" s="7" t="s">
        <v>10</v>
      </c>
      <c r="AF75" s="7" t="s">
        <v>10</v>
      </c>
      <c r="AG75" s="7" t="s">
        <v>10</v>
      </c>
      <c r="AH75" s="7" t="s">
        <v>10</v>
      </c>
      <c r="AK75" t="s">
        <v>37</v>
      </c>
      <c r="AL75">
        <v>30</v>
      </c>
      <c r="AM75" t="s">
        <v>38</v>
      </c>
      <c r="AO75" t="s">
        <v>39</v>
      </c>
      <c r="AP75">
        <v>391.3</v>
      </c>
      <c r="AQ75" t="s">
        <v>40</v>
      </c>
      <c r="AS75" t="s">
        <v>41</v>
      </c>
      <c r="AT75" t="s">
        <v>4</v>
      </c>
      <c r="AV75" s="7" t="s">
        <v>10</v>
      </c>
      <c r="AW75" s="7" t="s">
        <v>10</v>
      </c>
      <c r="AX75" s="7" t="s">
        <v>10</v>
      </c>
      <c r="AY75" s="14" t="s">
        <v>10</v>
      </c>
      <c r="AZ75" s="14" t="s">
        <v>10</v>
      </c>
      <c r="BA75" s="7" t="s">
        <v>10</v>
      </c>
      <c r="BC75" t="s">
        <v>37</v>
      </c>
      <c r="BD75">
        <v>30</v>
      </c>
      <c r="BE75" t="s">
        <v>38</v>
      </c>
      <c r="BG75" t="s">
        <v>39</v>
      </c>
      <c r="BH75">
        <v>391.3</v>
      </c>
      <c r="BI75" t="s">
        <v>40</v>
      </c>
      <c r="BK75" t="s">
        <v>41</v>
      </c>
      <c r="BL75" t="s">
        <v>4</v>
      </c>
      <c r="BN75" s="7" t="s">
        <v>10</v>
      </c>
      <c r="BO75" s="7" t="s">
        <v>10</v>
      </c>
      <c r="BP75" s="7" t="s">
        <v>10</v>
      </c>
      <c r="BQ75" s="7" t="s">
        <v>10</v>
      </c>
      <c r="BR75" s="7" t="s">
        <v>10</v>
      </c>
      <c r="BS75" s="7" t="s">
        <v>10</v>
      </c>
    </row>
    <row r="76" spans="1:71" x14ac:dyDescent="0.25">
      <c r="A76" t="s">
        <v>42</v>
      </c>
      <c r="B76">
        <v>22</v>
      </c>
      <c r="C76" t="s">
        <v>38</v>
      </c>
      <c r="E76" t="s">
        <v>43</v>
      </c>
      <c r="F76">
        <v>14.17</v>
      </c>
      <c r="G76" t="s">
        <v>40</v>
      </c>
      <c r="H76" t="s">
        <v>5</v>
      </c>
      <c r="I76">
        <v>12.5</v>
      </c>
      <c r="R76" t="s">
        <v>42</v>
      </c>
      <c r="S76">
        <v>60</v>
      </c>
      <c r="T76" t="s">
        <v>38</v>
      </c>
      <c r="V76" t="s">
        <v>43</v>
      </c>
      <c r="W76">
        <v>14.17</v>
      </c>
      <c r="X76" t="s">
        <v>40</v>
      </c>
      <c r="Y76" t="s">
        <v>5</v>
      </c>
      <c r="Z76">
        <v>12.5</v>
      </c>
      <c r="AK76" t="s">
        <v>42</v>
      </c>
      <c r="AL76">
        <v>60</v>
      </c>
      <c r="AM76" t="s">
        <v>38</v>
      </c>
      <c r="AO76" t="s">
        <v>43</v>
      </c>
      <c r="AP76">
        <v>14.17</v>
      </c>
      <c r="AQ76" t="s">
        <v>40</v>
      </c>
      <c r="AR76" t="s">
        <v>5</v>
      </c>
      <c r="AS76">
        <v>12.5</v>
      </c>
      <c r="BC76" t="s">
        <v>42</v>
      </c>
      <c r="BD76">
        <v>60</v>
      </c>
      <c r="BE76" t="s">
        <v>38</v>
      </c>
      <c r="BG76" t="s">
        <v>43</v>
      </c>
      <c r="BH76">
        <v>14.17</v>
      </c>
      <c r="BI76" t="s">
        <v>40</v>
      </c>
      <c r="BJ76" t="s">
        <v>5</v>
      </c>
      <c r="BK76">
        <v>12.5</v>
      </c>
    </row>
    <row r="77" spans="1:71" x14ac:dyDescent="0.25">
      <c r="A77" t="s">
        <v>44</v>
      </c>
      <c r="B77">
        <v>4</v>
      </c>
      <c r="C77" t="s">
        <v>38</v>
      </c>
      <c r="H77" t="s">
        <v>6</v>
      </c>
      <c r="I77">
        <v>10.96</v>
      </c>
      <c r="R77" t="s">
        <v>44</v>
      </c>
      <c r="S77">
        <v>4</v>
      </c>
      <c r="T77" t="s">
        <v>38</v>
      </c>
      <c r="Y77" t="s">
        <v>6</v>
      </c>
      <c r="Z77">
        <v>10.96</v>
      </c>
      <c r="AK77" t="s">
        <v>44</v>
      </c>
      <c r="AL77">
        <v>4</v>
      </c>
      <c r="AM77" t="s">
        <v>38</v>
      </c>
      <c r="AR77" t="s">
        <v>6</v>
      </c>
      <c r="AS77">
        <v>10.96</v>
      </c>
      <c r="BC77" t="s">
        <v>44</v>
      </c>
      <c r="BD77">
        <v>4</v>
      </c>
      <c r="BE77" t="s">
        <v>38</v>
      </c>
      <c r="BJ77" t="s">
        <v>6</v>
      </c>
      <c r="BK77">
        <v>10.96</v>
      </c>
    </row>
    <row r="78" spans="1:71" x14ac:dyDescent="0.25">
      <c r="A78" t="s">
        <v>45</v>
      </c>
      <c r="B78">
        <f>B76-B77</f>
        <v>18</v>
      </c>
      <c r="C78" t="s">
        <v>38</v>
      </c>
      <c r="H78" t="s">
        <v>7</v>
      </c>
      <c r="I78">
        <v>9.36</v>
      </c>
      <c r="R78" t="s">
        <v>45</v>
      </c>
      <c r="S78">
        <f>S76-S77</f>
        <v>56</v>
      </c>
      <c r="T78" t="s">
        <v>38</v>
      </c>
      <c r="Y78" t="s">
        <v>7</v>
      </c>
      <c r="Z78">
        <v>9.36</v>
      </c>
      <c r="AK78" t="s">
        <v>45</v>
      </c>
      <c r="AL78">
        <f>AL76-AL77</f>
        <v>56</v>
      </c>
      <c r="AM78" t="s">
        <v>38</v>
      </c>
      <c r="AR78" t="s">
        <v>7</v>
      </c>
      <c r="AS78">
        <v>9.36</v>
      </c>
      <c r="BC78" t="s">
        <v>45</v>
      </c>
      <c r="BD78">
        <f>BD76-BD77</f>
        <v>56</v>
      </c>
      <c r="BE78" t="s">
        <v>38</v>
      </c>
      <c r="BJ78" t="s">
        <v>7</v>
      </c>
      <c r="BK78">
        <v>9.36</v>
      </c>
    </row>
    <row r="79" spans="1:71" x14ac:dyDescent="0.25">
      <c r="H79" t="s">
        <v>8</v>
      </c>
      <c r="I79">
        <v>7.82</v>
      </c>
      <c r="Y79" t="s">
        <v>8</v>
      </c>
      <c r="Z79">
        <v>7.82</v>
      </c>
      <c r="AR79" t="s">
        <v>8</v>
      </c>
      <c r="AS79">
        <v>7.82</v>
      </c>
      <c r="BJ79" t="s">
        <v>8</v>
      </c>
      <c r="BK79">
        <v>7.82</v>
      </c>
    </row>
    <row r="80" spans="1:71" x14ac:dyDescent="0.25">
      <c r="H80" t="s">
        <v>9</v>
      </c>
      <c r="I80">
        <v>6.28</v>
      </c>
      <c r="Y80" t="s">
        <v>9</v>
      </c>
      <c r="Z80">
        <v>6.28</v>
      </c>
      <c r="AR80" t="s">
        <v>9</v>
      </c>
      <c r="AS80">
        <v>6.28</v>
      </c>
      <c r="BJ80" t="s">
        <v>9</v>
      </c>
      <c r="BK80">
        <v>6.28</v>
      </c>
    </row>
    <row r="81" spans="1:71" x14ac:dyDescent="0.25">
      <c r="H81" t="s">
        <v>10</v>
      </c>
      <c r="I81">
        <v>4.62</v>
      </c>
      <c r="L81" s="17" t="s">
        <v>46</v>
      </c>
      <c r="M81">
        <f>((B84-B85)*F75)/(0.81*B75*F76)</f>
        <v>0</v>
      </c>
      <c r="O81">
        <f>B83</f>
        <v>9</v>
      </c>
      <c r="Y81" t="s">
        <v>10</v>
      </c>
      <c r="Z81">
        <v>4.62</v>
      </c>
      <c r="AC81" t="s">
        <v>46</v>
      </c>
      <c r="AD81">
        <f>((S84-S85)*W75)/(0.81*S75*W76)</f>
        <v>-3.5001321402952383</v>
      </c>
      <c r="AF81">
        <f>S83</f>
        <v>9</v>
      </c>
      <c r="AR81" t="s">
        <v>10</v>
      </c>
      <c r="AS81">
        <v>4.62</v>
      </c>
      <c r="AV81" t="s">
        <v>46</v>
      </c>
      <c r="AW81">
        <f>((AL84-AL85)*AP75)/(0.81*AL75*AP76)</f>
        <v>-1.8864348548344474</v>
      </c>
      <c r="AY81">
        <f>AL83</f>
        <v>9</v>
      </c>
      <c r="BJ81" t="s">
        <v>10</v>
      </c>
      <c r="BK81">
        <v>4.62</v>
      </c>
      <c r="BN81" t="s">
        <v>46</v>
      </c>
      <c r="BO81">
        <f>((BD84-BD85)*BH75)/(0.81*BD75*BH76)</f>
        <v>0</v>
      </c>
      <c r="BQ81">
        <f>BD83</f>
        <v>9</v>
      </c>
    </row>
    <row r="82" spans="1:71" x14ac:dyDescent="0.25">
      <c r="H82" t="s">
        <v>10</v>
      </c>
      <c r="I82">
        <v>3.08</v>
      </c>
      <c r="L82" s="17" t="s">
        <v>47</v>
      </c>
      <c r="M82">
        <f>B85/B84</f>
        <v>1</v>
      </c>
      <c r="N82" t="s">
        <v>48</v>
      </c>
      <c r="O82">
        <f>(0.0035/0.00196)*M82</f>
        <v>1.7857142857142858</v>
      </c>
      <c r="Y82" t="s">
        <v>10</v>
      </c>
      <c r="Z82">
        <v>3.08</v>
      </c>
      <c r="AC82" t="s">
        <v>47</v>
      </c>
      <c r="AD82">
        <f>S85/S84</f>
        <v>1.4904458598726114</v>
      </c>
      <c r="AE82" t="s">
        <v>48</v>
      </c>
      <c r="AF82">
        <f>(0.0035/0.00196)*AD82</f>
        <v>2.6615104640582348</v>
      </c>
      <c r="AR82" t="s">
        <v>10</v>
      </c>
      <c r="AS82">
        <v>3.08</v>
      </c>
      <c r="AV82" t="s">
        <v>47</v>
      </c>
      <c r="AW82">
        <f>AL85/AL84</f>
        <v>1.3593073593073592</v>
      </c>
      <c r="AX82" t="s">
        <v>48</v>
      </c>
      <c r="AY82">
        <f>(0.0035/0.00196)*AW82</f>
        <v>2.4273345701917131</v>
      </c>
      <c r="BJ82" t="s">
        <v>10</v>
      </c>
      <c r="BK82">
        <v>3.08</v>
      </c>
      <c r="BN82" t="s">
        <v>47</v>
      </c>
      <c r="BO82">
        <f>BD85/BD84</f>
        <v>1</v>
      </c>
      <c r="BP82" t="s">
        <v>48</v>
      </c>
      <c r="BQ82">
        <f>(0.0035/0.00196)*BO82</f>
        <v>1.7857142857142858</v>
      </c>
    </row>
    <row r="83" spans="1:71" x14ac:dyDescent="0.25">
      <c r="B83">
        <v>9</v>
      </c>
      <c r="C83" t="s">
        <v>49</v>
      </c>
      <c r="L83" s="17" t="s">
        <v>50</v>
      </c>
      <c r="M83">
        <f>(B84*F75)/(B75*B78*F76)</f>
        <v>0.16057424396873937</v>
      </c>
      <c r="S83">
        <v>9</v>
      </c>
      <c r="T83" t="s">
        <v>49</v>
      </c>
      <c r="AC83" t="s">
        <v>50</v>
      </c>
      <c r="AD83">
        <f>(S84*W75)/(S75*S78*W76)</f>
        <v>0.10322629969418962</v>
      </c>
      <c r="AL83">
        <v>9</v>
      </c>
      <c r="AM83" t="s">
        <v>49</v>
      </c>
      <c r="AV83" t="s">
        <v>50</v>
      </c>
      <c r="AW83">
        <f>(AL84*AP75)/(AL75*AL78*AP76)</f>
        <v>7.5940366972477066E-2</v>
      </c>
      <c r="BD83">
        <v>9</v>
      </c>
      <c r="BE83" t="s">
        <v>49</v>
      </c>
      <c r="BN83" t="s">
        <v>50</v>
      </c>
      <c r="BO83">
        <f>(BD84*BH75)/(BD75*BD78*BH76)</f>
        <v>0.10322629969418962</v>
      </c>
    </row>
    <row r="84" spans="1:71" x14ac:dyDescent="0.25">
      <c r="A84" t="s">
        <v>51</v>
      </c>
      <c r="B84">
        <f>I80</f>
        <v>6.28</v>
      </c>
      <c r="C84">
        <f>B85</f>
        <v>6.28</v>
      </c>
      <c r="L84" s="17" t="s">
        <v>52</v>
      </c>
      <c r="M84">
        <f>(M83/(2*0.81))*((1-O82)+SQRT(((1-O82)^2)+((4*0.81*O82/M83)*B77/B78)))*B78</f>
        <v>3.8377345126952584</v>
      </c>
      <c r="R84" t="s">
        <v>51</v>
      </c>
      <c r="S84">
        <f>Z80</f>
        <v>6.28</v>
      </c>
      <c r="T84">
        <f>S85</f>
        <v>9.36</v>
      </c>
      <c r="AC84" t="s">
        <v>52</v>
      </c>
      <c r="AD84">
        <f>(AD83/(2*0.81))*((1-AF82)+SQRT(((1-AF82)^2)+((4*0.81*AF82/AD83)*S77/S78)))*S78</f>
        <v>4.6129079979416066</v>
      </c>
      <c r="AK84" t="s">
        <v>51</v>
      </c>
      <c r="AL84">
        <f>AS81</f>
        <v>4.62</v>
      </c>
      <c r="AM84">
        <f>AL85</f>
        <v>6.28</v>
      </c>
      <c r="AV84" t="s">
        <v>52</v>
      </c>
      <c r="AW84">
        <f>(AW83/(2*0.81))*((1-AY82)+SQRT(((1-AY82)^2)+((4*0.81*AY82/AW83)*AL77/AL78)))*AL78</f>
        <v>4.3163038175067197</v>
      </c>
      <c r="BC84" t="s">
        <v>51</v>
      </c>
      <c r="BD84">
        <f>BK80</f>
        <v>6.28</v>
      </c>
      <c r="BE84">
        <f>BD85</f>
        <v>6.28</v>
      </c>
      <c r="BN84" t="s">
        <v>52</v>
      </c>
      <c r="BO84">
        <f>(BO83/(2*0.81))*((1-BQ82)+SQRT(((1-BQ82)^2)+((4*0.81*BQ82/BO83)*BD77/BD78)))*BD78</f>
        <v>4.8668218432023505</v>
      </c>
    </row>
    <row r="85" spans="1:71" x14ac:dyDescent="0.25">
      <c r="A85" t="s">
        <v>53</v>
      </c>
      <c r="B85">
        <f>I80</f>
        <v>6.28</v>
      </c>
      <c r="C85">
        <f>B84</f>
        <v>6.28</v>
      </c>
      <c r="R85" t="s">
        <v>53</v>
      </c>
      <c r="S85">
        <f>Z78</f>
        <v>9.36</v>
      </c>
      <c r="T85">
        <f>S84</f>
        <v>6.28</v>
      </c>
      <c r="AK85" t="s">
        <v>53</v>
      </c>
      <c r="AL85">
        <f>AS80</f>
        <v>6.28</v>
      </c>
      <c r="AM85">
        <f>AL84</f>
        <v>4.62</v>
      </c>
      <c r="BC85" t="s">
        <v>53</v>
      </c>
      <c r="BD85">
        <f>BK80</f>
        <v>6.28</v>
      </c>
      <c r="BE85">
        <f>BD84</f>
        <v>6.28</v>
      </c>
    </row>
    <row r="86" spans="1:71" x14ac:dyDescent="0.25">
      <c r="A86" t="s">
        <v>54</v>
      </c>
      <c r="B86">
        <f>M84</f>
        <v>3.8377345126952584</v>
      </c>
      <c r="C86">
        <f>M89</f>
        <v>3.8377345126952584</v>
      </c>
      <c r="L86" s="17" t="s">
        <v>46</v>
      </c>
      <c r="M86">
        <f>((C84-C85)*F75)/(0.81*B75*F76)</f>
        <v>0</v>
      </c>
      <c r="O86" t="str">
        <f>C83</f>
        <v>9'</v>
      </c>
      <c r="R86" t="s">
        <v>54</v>
      </c>
      <c r="S86">
        <f>AD84</f>
        <v>4.6129079979416066</v>
      </c>
      <c r="T86">
        <f>AD89</f>
        <v>6.16345516794137</v>
      </c>
      <c r="AC86" t="s">
        <v>46</v>
      </c>
      <c r="AD86">
        <f>((T84-T85)*W75)/(0.81*S75*W76)</f>
        <v>3.5001321402952383</v>
      </c>
      <c r="AF86" t="str">
        <f>T83</f>
        <v>9'</v>
      </c>
      <c r="AK86" t="s">
        <v>54</v>
      </c>
      <c r="AL86">
        <f>AW84</f>
        <v>4.3163038175067197</v>
      </c>
      <c r="AM86">
        <f>AW89</f>
        <v>5.1059414461416193</v>
      </c>
      <c r="AV86" t="s">
        <v>46</v>
      </c>
      <c r="AW86">
        <f>((AM84-AM85)*AP75)/(0.81*AL75*AP76)</f>
        <v>1.8864348548344474</v>
      </c>
      <c r="AY86" t="str">
        <f>AM83</f>
        <v>9'</v>
      </c>
      <c r="BC86" t="s">
        <v>54</v>
      </c>
      <c r="BD86">
        <f>BO84</f>
        <v>4.8668218432023505</v>
      </c>
      <c r="BE86">
        <f>BO89</f>
        <v>4.8668218432023505</v>
      </c>
      <c r="BN86" t="s">
        <v>46</v>
      </c>
      <c r="BO86">
        <f>((BE84-BE85)*BH75)/(0.81*BD75*BH76)</f>
        <v>0</v>
      </c>
      <c r="BQ86" t="str">
        <f>BE83</f>
        <v>9'</v>
      </c>
    </row>
    <row r="87" spans="1:71" x14ac:dyDescent="0.25">
      <c r="A87" t="s">
        <v>55</v>
      </c>
      <c r="B87">
        <f>(B86-B77)/B86*0.0035</f>
        <v>-1.4798553774052916E-4</v>
      </c>
      <c r="C87">
        <f>(C86-B77)/C86*0.0035</f>
        <v>-1.4798553774052916E-4</v>
      </c>
      <c r="L87" s="17" t="s">
        <v>47</v>
      </c>
      <c r="M87">
        <f>C85/C84</f>
        <v>1</v>
      </c>
      <c r="N87" t="s">
        <v>48</v>
      </c>
      <c r="O87">
        <f>(0.0035/0.00196)*M87</f>
        <v>1.7857142857142858</v>
      </c>
      <c r="R87" t="s">
        <v>55</v>
      </c>
      <c r="S87">
        <f>(S86-S77)/S86*0.0035</f>
        <v>4.6503810476013273E-4</v>
      </c>
      <c r="T87">
        <f>(T86-S77)/T86*0.0035</f>
        <v>1.2285467942040565E-3</v>
      </c>
      <c r="AC87" t="s">
        <v>47</v>
      </c>
      <c r="AD87">
        <f>T85/T84</f>
        <v>0.670940170940171</v>
      </c>
      <c r="AE87" t="s">
        <v>48</v>
      </c>
      <c r="AF87">
        <f>(0.0035/0.00196)*AD87</f>
        <v>1.1981074481074483</v>
      </c>
      <c r="AK87" t="s">
        <v>55</v>
      </c>
      <c r="AL87">
        <f>(AL86-AL77)/AL86*0.0035</f>
        <v>2.5648411420515008E-4</v>
      </c>
      <c r="AM87">
        <f>(AM86-AL77)/AM86*0.0035</f>
        <v>7.5809624969763246E-4</v>
      </c>
      <c r="AV87" t="s">
        <v>47</v>
      </c>
      <c r="AW87">
        <f>AM85/AM84</f>
        <v>0.73566878980891715</v>
      </c>
      <c r="AX87" t="s">
        <v>48</v>
      </c>
      <c r="AY87">
        <f>(0.0035/0.00196)*AW87</f>
        <v>1.3136942675159236</v>
      </c>
      <c r="BC87" t="s">
        <v>55</v>
      </c>
      <c r="BD87">
        <f>(BD86-BD77)/BD86*0.0035</f>
        <v>6.2337939397673684E-4</v>
      </c>
      <c r="BE87">
        <f>(BE86-BD77)/BE86*0.0035</f>
        <v>6.2337939397673684E-4</v>
      </c>
      <c r="BN87" t="s">
        <v>47</v>
      </c>
      <c r="BO87">
        <f>BE85/BE84</f>
        <v>1</v>
      </c>
      <c r="BP87" t="s">
        <v>48</v>
      </c>
      <c r="BQ87">
        <f>(0.0035/0.00196)*BO87</f>
        <v>1.7857142857142858</v>
      </c>
    </row>
    <row r="88" spans="1:71" x14ac:dyDescent="0.25">
      <c r="A88" t="s">
        <v>56</v>
      </c>
      <c r="B88">
        <f>B87*200000</f>
        <v>-29.597107548105832</v>
      </c>
      <c r="C88">
        <f>C87*200000</f>
        <v>-29.597107548105832</v>
      </c>
      <c r="L88" s="17" t="s">
        <v>50</v>
      </c>
      <c r="M88">
        <f>(C84*F75)/(B75*B78*F76)</f>
        <v>0.16057424396873937</v>
      </c>
      <c r="R88" t="s">
        <v>56</v>
      </c>
      <c r="S88">
        <f>S87*200000</f>
        <v>93.007620952026542</v>
      </c>
      <c r="T88">
        <f>T87*200000</f>
        <v>245.70935884081132</v>
      </c>
      <c r="AC88" t="s">
        <v>50</v>
      </c>
      <c r="AD88">
        <f>(T84*W75)/(S75*S78*W76)</f>
        <v>0.15385321100917432</v>
      </c>
      <c r="AK88" t="s">
        <v>56</v>
      </c>
      <c r="AL88">
        <f>AL87*200000</f>
        <v>51.296822841030014</v>
      </c>
      <c r="AM88">
        <f>AM87*200000</f>
        <v>151.6192499395265</v>
      </c>
      <c r="AV88" t="s">
        <v>50</v>
      </c>
      <c r="AW88">
        <f>(AM84*AP75)/(AL75*AL78*AP76)</f>
        <v>0.10322629969418962</v>
      </c>
      <c r="BC88" t="s">
        <v>56</v>
      </c>
      <c r="BD88">
        <f>BD87*200000</f>
        <v>124.67587879534737</v>
      </c>
      <c r="BE88">
        <f>BE87*200000</f>
        <v>124.67587879534737</v>
      </c>
      <c r="BN88" t="s">
        <v>50</v>
      </c>
      <c r="BO88">
        <f>(BE84*BH75)/(BD75*BD78*BH76)</f>
        <v>0.10322629969418962</v>
      </c>
    </row>
    <row r="89" spans="1:71" x14ac:dyDescent="0.25">
      <c r="A89" t="s">
        <v>57</v>
      </c>
      <c r="B89">
        <f>IF(ABS(B88)&gt;F75,F75*SIGN(B88),B88)</f>
        <v>-29.597107548105832</v>
      </c>
      <c r="C89">
        <f>IF(ABS(C88)&gt;F75,F75*SIGN(C88),C88)</f>
        <v>-29.597107548105832</v>
      </c>
      <c r="L89" s="17" t="s">
        <v>52</v>
      </c>
      <c r="M89">
        <f>(M88/(2*0.81))*((1-O87)+SQRT(((1-O87)^2)+((4*0.81*O87/M88)*B77/B78)))*B78</f>
        <v>3.8377345126952584</v>
      </c>
      <c r="R89" t="s">
        <v>57</v>
      </c>
      <c r="S89">
        <f>IF(ABS(S88)&gt;W75,W75*SIGN(S88),S88)</f>
        <v>93.007620952026542</v>
      </c>
      <c r="T89">
        <f>IF(ABS(T88)&gt;W75,W75*SIGN(T88),T88)</f>
        <v>245.70935884081132</v>
      </c>
      <c r="AC89" t="s">
        <v>52</v>
      </c>
      <c r="AD89">
        <f>(AD88/(2*0.81))*((1-AF87)+SQRT(((1-AF87)^2)+((4*0.81*AF87/AD88)*S77/S78)))*S78</f>
        <v>6.16345516794137</v>
      </c>
      <c r="AK89" t="s">
        <v>57</v>
      </c>
      <c r="AL89">
        <f>IF(ABS(AL88)&gt;AP75,AP75*SIGN(AL88),AL88)</f>
        <v>51.296822841030014</v>
      </c>
      <c r="AM89">
        <f>IF(ABS(AM88)&gt;AP75,AP75*SIGN(AM88),AM88)</f>
        <v>151.6192499395265</v>
      </c>
      <c r="AV89" t="s">
        <v>52</v>
      </c>
      <c r="AW89">
        <f>(AW88/(2*0.81))*((1-AY87)+SQRT(((1-AY87)^2)+((4*0.81*AY87/AW88)*AL77/AL78)))*AL78</f>
        <v>5.1059414461416193</v>
      </c>
      <c r="BC89" t="s">
        <v>57</v>
      </c>
      <c r="BD89">
        <f>IF(ABS(BD88)&gt;BH75,BH75*SIGN(BD88),BD88)</f>
        <v>124.67587879534737</v>
      </c>
      <c r="BE89">
        <f>IF(ABS(BE88)&gt;BH75,BH75*SIGN(BE88),BE88)</f>
        <v>124.67587879534737</v>
      </c>
      <c r="BN89" t="s">
        <v>52</v>
      </c>
      <c r="BO89">
        <f>(BO88/(2*0.81))*((1-BQ87)+SQRT(((1-BQ87)^2)+((4*0.81*BQ87/BO88)*BD77/BD78)))*BD78</f>
        <v>4.8668218432023505</v>
      </c>
    </row>
    <row r="90" spans="1:71" x14ac:dyDescent="0.25">
      <c r="A90" t="s">
        <v>58</v>
      </c>
      <c r="B90">
        <f>0.81*B75*B86*F76/10</f>
        <v>264.29019249817418</v>
      </c>
      <c r="C90">
        <f>0.81*B75*C86*F76/10</f>
        <v>264.29019249817418</v>
      </c>
      <c r="R90" t="s">
        <v>58</v>
      </c>
      <c r="S90">
        <f>0.81*S75*S86*W76/10</f>
        <v>158.83672238392313</v>
      </c>
      <c r="T90">
        <f>0.81*S75*T86*W76/10</f>
        <v>212.22686814324203</v>
      </c>
      <c r="AK90" t="s">
        <v>58</v>
      </c>
      <c r="AL90">
        <f>0.81*AL75*AL86*AP76/10</f>
        <v>148.62372097859063</v>
      </c>
      <c r="AM90">
        <f>0.81*AL75*AM86*AP76/10</f>
        <v>175.813392409139</v>
      </c>
      <c r="BC90" t="s">
        <v>58</v>
      </c>
      <c r="BD90">
        <f>0.81*BD75*BD86*BH76/10</f>
        <v>167.57976320917084</v>
      </c>
      <c r="BE90">
        <f>0.81*BD75*BE86*BH76/10</f>
        <v>167.57976320917084</v>
      </c>
    </row>
    <row r="91" spans="1:71" x14ac:dyDescent="0.25">
      <c r="A91" t="s">
        <v>59</v>
      </c>
      <c r="B91">
        <f>B85*B89/10</f>
        <v>-18.586983540210461</v>
      </c>
      <c r="C91">
        <f>C85*C89/10</f>
        <v>-18.586983540210461</v>
      </c>
      <c r="R91" t="s">
        <v>59</v>
      </c>
      <c r="S91">
        <f>S85*S89/10</f>
        <v>87.05513321109683</v>
      </c>
      <c r="T91">
        <f>T85*T89/10</f>
        <v>154.30547735202953</v>
      </c>
      <c r="AK91" t="s">
        <v>59</v>
      </c>
      <c r="AL91">
        <f>AL85*AL89/10</f>
        <v>32.214404744166849</v>
      </c>
      <c r="AM91">
        <f>AM85*AM89/10</f>
        <v>70.048093472061254</v>
      </c>
      <c r="BC91" t="s">
        <v>59</v>
      </c>
      <c r="BD91">
        <f>BD85*BD89/10</f>
        <v>78.296451883478156</v>
      </c>
      <c r="BE91">
        <f>BE85*BE89/10</f>
        <v>78.296451883478156</v>
      </c>
    </row>
    <row r="92" spans="1:71" x14ac:dyDescent="0.25">
      <c r="A92" t="s">
        <v>60</v>
      </c>
      <c r="B92">
        <f>B84*F75/10</f>
        <v>245.7364</v>
      </c>
      <c r="C92">
        <f>C84*F75/10</f>
        <v>245.7364</v>
      </c>
      <c r="R92" t="s">
        <v>60</v>
      </c>
      <c r="S92">
        <f>S84*W75/10</f>
        <v>245.7364</v>
      </c>
      <c r="T92">
        <f>T84*W75/10</f>
        <v>366.2568</v>
      </c>
      <c r="AK92" t="s">
        <v>60</v>
      </c>
      <c r="AL92">
        <f>AL84*AP75/10</f>
        <v>180.78059999999999</v>
      </c>
      <c r="AM92">
        <f>AM84*AP75/10</f>
        <v>245.7364</v>
      </c>
      <c r="BC92" t="s">
        <v>60</v>
      </c>
      <c r="BD92">
        <f>BD84*BH75/10</f>
        <v>245.7364</v>
      </c>
      <c r="BE92">
        <f>BE84*BH75/10</f>
        <v>245.7364</v>
      </c>
    </row>
    <row r="93" spans="1:71" x14ac:dyDescent="0.25">
      <c r="A93" t="s">
        <v>61</v>
      </c>
      <c r="B93">
        <f>B92-B91-B90</f>
        <v>3.3191042036264662E-2</v>
      </c>
      <c r="C93">
        <f>C92-C91-C90</f>
        <v>3.3191042036264662E-2</v>
      </c>
      <c r="R93" t="s">
        <v>61</v>
      </c>
      <c r="S93">
        <f>S92-S91-S90</f>
        <v>-0.15545559501995854</v>
      </c>
      <c r="T93">
        <f>T92-T91-T90</f>
        <v>-0.27554549527155814</v>
      </c>
      <c r="AK93" t="s">
        <v>61</v>
      </c>
      <c r="AL93">
        <f>AL92-AL91-AL90</f>
        <v>-5.7525722757475251E-2</v>
      </c>
      <c r="AM93">
        <f>AM92-AM91-AM90</f>
        <v>-0.1250858812002491</v>
      </c>
      <c r="BC93" t="s">
        <v>61</v>
      </c>
      <c r="BD93">
        <f>BD92-BD91-BD90</f>
        <v>-0.1398150926489734</v>
      </c>
      <c r="BE93">
        <f>BE92-BE91-BE90</f>
        <v>-0.1398150926489734</v>
      </c>
    </row>
    <row r="94" spans="1:71" x14ac:dyDescent="0.25">
      <c r="A94" t="s">
        <v>62</v>
      </c>
      <c r="B94">
        <f>(B92*(B76-B77)-B91*B77-B90*0.416*B86)/100</f>
        <v>40.756644874241211</v>
      </c>
      <c r="C94">
        <f>-(C92*(B76-B77)-C91*B77-C90*0.416*C86)/100</f>
        <v>-40.756644874241211</v>
      </c>
      <c r="R94" t="s">
        <v>62</v>
      </c>
      <c r="S94">
        <f>(S92*(S76-S77)-S91*S77-S90*0.416*S86)/100</f>
        <v>131.08215005342134</v>
      </c>
      <c r="T94">
        <f>-(T92*(S76-S77)-T91*S77-T90*0.416*T86)/100</f>
        <v>-193.49009763102754</v>
      </c>
      <c r="AK94" t="s">
        <v>62</v>
      </c>
      <c r="AL94">
        <f>(AL92*(AL76-AL77)-AL91*AL77-AL90*0.416*AL86)/100</f>
        <v>97.279898451828416</v>
      </c>
      <c r="AM94">
        <f>-(AM92*(AL76-AL77)-AM91*AL77-AM90*0.416*AM86)/100</f>
        <v>-131.07605785082905</v>
      </c>
      <c r="BC94" t="s">
        <v>62</v>
      </c>
      <c r="BD94">
        <f>(BD92*(BD76-BD77)-BD91*BD77-BD90*0.416*BD86)/100</f>
        <v>131.0877095800702</v>
      </c>
      <c r="BE94">
        <f>-(BE92*(BD76-BD77)-BE91*BD77-BE90*0.416*BE86)/100</f>
        <v>-131.0877095800702</v>
      </c>
    </row>
    <row r="95" spans="1:71" x14ac:dyDescent="0.25">
      <c r="A95" t="s">
        <v>35</v>
      </c>
      <c r="C95">
        <v>5</v>
      </c>
      <c r="L95" s="13">
        <v>12</v>
      </c>
      <c r="M95" s="1">
        <v>13</v>
      </c>
      <c r="N95" s="1">
        <v>13</v>
      </c>
      <c r="O95" s="1">
        <v>14</v>
      </c>
      <c r="P95" s="1">
        <v>14</v>
      </c>
      <c r="Q95" s="1">
        <v>15</v>
      </c>
      <c r="R95" t="s">
        <v>35</v>
      </c>
      <c r="T95">
        <v>5</v>
      </c>
      <c r="AC95" s="1">
        <v>12</v>
      </c>
      <c r="AD95" s="1">
        <v>13</v>
      </c>
      <c r="AE95" s="1">
        <v>13</v>
      </c>
      <c r="AF95" s="1">
        <v>14</v>
      </c>
      <c r="AG95" s="1">
        <v>14</v>
      </c>
      <c r="AH95" s="1">
        <v>15</v>
      </c>
      <c r="AK95" t="s">
        <v>35</v>
      </c>
      <c r="AM95">
        <v>5</v>
      </c>
      <c r="AV95" s="1">
        <v>12</v>
      </c>
      <c r="AW95" s="1">
        <v>13</v>
      </c>
      <c r="AX95" s="1">
        <v>13</v>
      </c>
      <c r="AY95" s="13">
        <v>14</v>
      </c>
      <c r="AZ95" s="13">
        <v>14</v>
      </c>
      <c r="BA95" s="1">
        <v>15</v>
      </c>
      <c r="BC95" t="s">
        <v>35</v>
      </c>
      <c r="BE95">
        <v>5</v>
      </c>
      <c r="BN95" s="1">
        <v>12</v>
      </c>
      <c r="BO95" s="1">
        <v>13</v>
      </c>
      <c r="BP95" s="1">
        <v>13</v>
      </c>
      <c r="BQ95" s="1">
        <v>14</v>
      </c>
      <c r="BR95" s="1">
        <v>14</v>
      </c>
      <c r="BS95" s="1">
        <v>15</v>
      </c>
    </row>
    <row r="96" spans="1:71" x14ac:dyDescent="0.25">
      <c r="J96" t="s">
        <v>36</v>
      </c>
      <c r="L96" s="14" t="s">
        <v>9</v>
      </c>
      <c r="M96" s="7" t="s">
        <v>9</v>
      </c>
      <c r="N96" s="7" t="s">
        <v>9</v>
      </c>
      <c r="O96" s="7" t="s">
        <v>9</v>
      </c>
      <c r="P96" s="7" t="s">
        <v>9</v>
      </c>
      <c r="Q96" s="7" t="s">
        <v>9</v>
      </c>
      <c r="AA96" t="s">
        <v>36</v>
      </c>
      <c r="AC96" s="7" t="s">
        <v>9</v>
      </c>
      <c r="AD96" s="7" t="s">
        <v>9</v>
      </c>
      <c r="AE96" s="7" t="s">
        <v>9</v>
      </c>
      <c r="AF96" s="7" t="s">
        <v>9</v>
      </c>
      <c r="AG96" s="7" t="s">
        <v>9</v>
      </c>
      <c r="AH96" s="7" t="s">
        <v>9</v>
      </c>
      <c r="AT96" t="s">
        <v>36</v>
      </c>
      <c r="AV96" s="7" t="s">
        <v>9</v>
      </c>
      <c r="AW96" s="7" t="s">
        <v>9</v>
      </c>
      <c r="AX96" s="7" t="s">
        <v>9</v>
      </c>
      <c r="AY96" s="14" t="s">
        <v>9</v>
      </c>
      <c r="AZ96" s="14" t="s">
        <v>9</v>
      </c>
      <c r="BA96" s="7" t="s">
        <v>9</v>
      </c>
      <c r="BL96" t="s">
        <v>36</v>
      </c>
      <c r="BN96" s="7" t="s">
        <v>9</v>
      </c>
      <c r="BO96" s="7" t="s">
        <v>9</v>
      </c>
      <c r="BP96" s="7" t="s">
        <v>9</v>
      </c>
      <c r="BQ96" s="7" t="s">
        <v>9</v>
      </c>
      <c r="BR96" s="7" t="s">
        <v>9</v>
      </c>
      <c r="BS96" s="7" t="s">
        <v>9</v>
      </c>
    </row>
    <row r="97" spans="1:71" x14ac:dyDescent="0.25">
      <c r="A97" t="s">
        <v>37</v>
      </c>
      <c r="B97">
        <v>60</v>
      </c>
      <c r="C97" t="s">
        <v>38</v>
      </c>
      <c r="E97" t="s">
        <v>39</v>
      </c>
      <c r="F97">
        <v>391.3</v>
      </c>
      <c r="G97" t="s">
        <v>40</v>
      </c>
      <c r="I97" t="s">
        <v>41</v>
      </c>
      <c r="J97" t="s">
        <v>4</v>
      </c>
      <c r="L97" s="14" t="s">
        <v>11</v>
      </c>
      <c r="M97" s="7" t="s">
        <v>11</v>
      </c>
      <c r="N97" s="7" t="s">
        <v>11</v>
      </c>
      <c r="O97" s="7" t="s">
        <v>11</v>
      </c>
      <c r="P97" s="7" t="s">
        <v>11</v>
      </c>
      <c r="Q97" s="7" t="s">
        <v>11</v>
      </c>
      <c r="R97" t="s">
        <v>37</v>
      </c>
      <c r="S97">
        <v>30</v>
      </c>
      <c r="T97" t="s">
        <v>38</v>
      </c>
      <c r="V97" t="s">
        <v>39</v>
      </c>
      <c r="W97">
        <v>391.3</v>
      </c>
      <c r="X97" t="s">
        <v>40</v>
      </c>
      <c r="Z97" t="s">
        <v>41</v>
      </c>
      <c r="AA97" t="s">
        <v>4</v>
      </c>
      <c r="AC97" s="7" t="s">
        <v>11</v>
      </c>
      <c r="AD97" s="7" t="s">
        <v>11</v>
      </c>
      <c r="AE97" s="7" t="s">
        <v>11</v>
      </c>
      <c r="AF97" s="7" t="s">
        <v>11</v>
      </c>
      <c r="AG97" s="7" t="s">
        <v>11</v>
      </c>
      <c r="AH97" s="7" t="s">
        <v>11</v>
      </c>
      <c r="AK97" t="s">
        <v>37</v>
      </c>
      <c r="AL97">
        <v>30</v>
      </c>
      <c r="AM97" t="s">
        <v>38</v>
      </c>
      <c r="AO97" t="s">
        <v>39</v>
      </c>
      <c r="AP97">
        <v>391.3</v>
      </c>
      <c r="AQ97" t="s">
        <v>40</v>
      </c>
      <c r="AS97" t="s">
        <v>41</v>
      </c>
      <c r="AT97" t="s">
        <v>4</v>
      </c>
      <c r="AV97" s="7" t="s">
        <v>11</v>
      </c>
      <c r="AW97" s="7" t="s">
        <v>11</v>
      </c>
      <c r="AX97" s="7" t="s">
        <v>11</v>
      </c>
      <c r="AY97" s="14" t="s">
        <v>11</v>
      </c>
      <c r="AZ97" s="14" t="s">
        <v>11</v>
      </c>
      <c r="BA97" s="7" t="s">
        <v>11</v>
      </c>
      <c r="BC97" t="s">
        <v>37</v>
      </c>
      <c r="BD97">
        <v>30</v>
      </c>
      <c r="BE97" t="s">
        <v>38</v>
      </c>
      <c r="BG97" t="s">
        <v>39</v>
      </c>
      <c r="BH97">
        <v>391.3</v>
      </c>
      <c r="BI97" t="s">
        <v>40</v>
      </c>
      <c r="BK97" t="s">
        <v>41</v>
      </c>
      <c r="BL97" t="s">
        <v>4</v>
      </c>
      <c r="BN97" s="7" t="s">
        <v>11</v>
      </c>
      <c r="BO97" s="7" t="s">
        <v>11</v>
      </c>
      <c r="BP97" s="7" t="s">
        <v>11</v>
      </c>
      <c r="BQ97" s="7" t="s">
        <v>11</v>
      </c>
      <c r="BR97" s="7" t="s">
        <v>11</v>
      </c>
      <c r="BS97" s="7" t="s">
        <v>11</v>
      </c>
    </row>
    <row r="98" spans="1:71" x14ac:dyDescent="0.25">
      <c r="A98" t="s">
        <v>42</v>
      </c>
      <c r="B98">
        <v>22</v>
      </c>
      <c r="C98" t="s">
        <v>38</v>
      </c>
      <c r="E98" t="s">
        <v>43</v>
      </c>
      <c r="F98">
        <v>14.17</v>
      </c>
      <c r="G98" t="s">
        <v>40</v>
      </c>
      <c r="H98" t="s">
        <v>5</v>
      </c>
      <c r="I98">
        <v>12.5</v>
      </c>
      <c r="R98" t="s">
        <v>42</v>
      </c>
      <c r="S98">
        <v>50</v>
      </c>
      <c r="T98" t="s">
        <v>38</v>
      </c>
      <c r="V98" t="s">
        <v>43</v>
      </c>
      <c r="W98">
        <v>14.17</v>
      </c>
      <c r="X98" t="s">
        <v>40</v>
      </c>
      <c r="Y98" t="s">
        <v>5</v>
      </c>
      <c r="Z98">
        <v>12.5</v>
      </c>
      <c r="AK98" t="s">
        <v>42</v>
      </c>
      <c r="AL98">
        <v>50</v>
      </c>
      <c r="AM98" t="s">
        <v>38</v>
      </c>
      <c r="AO98" t="s">
        <v>43</v>
      </c>
      <c r="AP98">
        <v>14.17</v>
      </c>
      <c r="AQ98" t="s">
        <v>40</v>
      </c>
      <c r="AR98" t="s">
        <v>5</v>
      </c>
      <c r="AS98">
        <v>12.5</v>
      </c>
      <c r="BC98" t="s">
        <v>42</v>
      </c>
      <c r="BD98">
        <v>50</v>
      </c>
      <c r="BE98" t="s">
        <v>38</v>
      </c>
      <c r="BG98" t="s">
        <v>43</v>
      </c>
      <c r="BH98">
        <v>14.17</v>
      </c>
      <c r="BI98" t="s">
        <v>40</v>
      </c>
      <c r="BJ98" t="s">
        <v>5</v>
      </c>
      <c r="BK98">
        <v>12.5</v>
      </c>
    </row>
    <row r="99" spans="1:71" x14ac:dyDescent="0.25">
      <c r="A99" t="s">
        <v>44</v>
      </c>
      <c r="B99">
        <v>4</v>
      </c>
      <c r="C99" t="s">
        <v>38</v>
      </c>
      <c r="H99" t="s">
        <v>6</v>
      </c>
      <c r="I99">
        <v>10.96</v>
      </c>
      <c r="R99" t="s">
        <v>44</v>
      </c>
      <c r="S99">
        <v>4</v>
      </c>
      <c r="T99" t="s">
        <v>38</v>
      </c>
      <c r="Y99" t="s">
        <v>6</v>
      </c>
      <c r="Z99">
        <v>10.96</v>
      </c>
      <c r="AK99" t="s">
        <v>44</v>
      </c>
      <c r="AL99">
        <v>4</v>
      </c>
      <c r="AM99" t="s">
        <v>38</v>
      </c>
      <c r="AR99" t="s">
        <v>6</v>
      </c>
      <c r="AS99">
        <v>10.96</v>
      </c>
      <c r="BC99" t="s">
        <v>44</v>
      </c>
      <c r="BD99">
        <v>4</v>
      </c>
      <c r="BE99" t="s">
        <v>38</v>
      </c>
      <c r="BJ99" t="s">
        <v>6</v>
      </c>
      <c r="BK99">
        <v>10.96</v>
      </c>
    </row>
    <row r="100" spans="1:71" x14ac:dyDescent="0.25">
      <c r="A100" t="s">
        <v>45</v>
      </c>
      <c r="B100">
        <f>B98-B99</f>
        <v>18</v>
      </c>
      <c r="C100" t="s">
        <v>38</v>
      </c>
      <c r="H100" t="s">
        <v>7</v>
      </c>
      <c r="I100">
        <v>9.36</v>
      </c>
      <c r="R100" t="s">
        <v>45</v>
      </c>
      <c r="S100">
        <f>S98-S99</f>
        <v>46</v>
      </c>
      <c r="T100" t="s">
        <v>38</v>
      </c>
      <c r="Y100" t="s">
        <v>7</v>
      </c>
      <c r="Z100">
        <v>9.36</v>
      </c>
      <c r="AK100" t="s">
        <v>45</v>
      </c>
      <c r="AL100">
        <f>AL98-AL99</f>
        <v>46</v>
      </c>
      <c r="AM100" t="s">
        <v>38</v>
      </c>
      <c r="AR100" t="s">
        <v>7</v>
      </c>
      <c r="AS100">
        <v>9.36</v>
      </c>
      <c r="BC100" t="s">
        <v>45</v>
      </c>
      <c r="BD100">
        <f>BD98-BD99</f>
        <v>46</v>
      </c>
      <c r="BE100" t="s">
        <v>38</v>
      </c>
      <c r="BJ100" t="s">
        <v>7</v>
      </c>
      <c r="BK100">
        <v>9.36</v>
      </c>
    </row>
    <row r="101" spans="1:71" x14ac:dyDescent="0.25">
      <c r="H101" t="s">
        <v>8</v>
      </c>
      <c r="I101">
        <v>7.82</v>
      </c>
      <c r="Y101" t="s">
        <v>8</v>
      </c>
      <c r="Z101">
        <v>7.82</v>
      </c>
      <c r="AR101" t="s">
        <v>8</v>
      </c>
      <c r="AS101">
        <v>7.82</v>
      </c>
      <c r="BJ101" t="s">
        <v>8</v>
      </c>
      <c r="BK101">
        <v>7.82</v>
      </c>
    </row>
    <row r="102" spans="1:71" x14ac:dyDescent="0.25">
      <c r="H102" t="s">
        <v>9</v>
      </c>
      <c r="I102">
        <v>6.28</v>
      </c>
      <c r="Y102" t="s">
        <v>9</v>
      </c>
      <c r="Z102">
        <v>6.28</v>
      </c>
      <c r="AR102" t="s">
        <v>9</v>
      </c>
      <c r="AS102">
        <v>6.28</v>
      </c>
      <c r="BJ102" t="s">
        <v>9</v>
      </c>
      <c r="BK102">
        <v>6.28</v>
      </c>
    </row>
    <row r="103" spans="1:71" x14ac:dyDescent="0.25">
      <c r="H103" t="s">
        <v>10</v>
      </c>
      <c r="I103">
        <v>4.62</v>
      </c>
      <c r="L103" s="17" t="s">
        <v>46</v>
      </c>
      <c r="M103">
        <f>((B106-B107)*F97)/(0.81*B97*F98)</f>
        <v>-0.9432174274172237</v>
      </c>
      <c r="O103">
        <f>B105</f>
        <v>9</v>
      </c>
      <c r="Y103" t="s">
        <v>10</v>
      </c>
      <c r="Z103">
        <v>4.62</v>
      </c>
      <c r="AC103" t="s">
        <v>46</v>
      </c>
      <c r="AD103">
        <f>((S106-S107)*W97)/(0.81*S97*W98)</f>
        <v>-3.6365009249820668</v>
      </c>
      <c r="AF103">
        <f>S105</f>
        <v>9</v>
      </c>
      <c r="AR103" t="s">
        <v>10</v>
      </c>
      <c r="AS103">
        <v>4.62</v>
      </c>
      <c r="AV103" t="s">
        <v>46</v>
      </c>
      <c r="AW103">
        <f>((AL106-AL107)*AP97)/(0.81*AL97*AP98)</f>
        <v>-3.6365009249820668</v>
      </c>
      <c r="AY103">
        <f>AL105</f>
        <v>9</v>
      </c>
      <c r="BJ103" t="s">
        <v>10</v>
      </c>
      <c r="BK103">
        <v>4.62</v>
      </c>
      <c r="BN103" t="s">
        <v>46</v>
      </c>
      <c r="BO103">
        <f>((BD106-BD107)*BH97)/(0.81*BD97*BH98)</f>
        <v>-1.8864348548344474</v>
      </c>
      <c r="BQ103">
        <f>BD105</f>
        <v>9</v>
      </c>
    </row>
    <row r="104" spans="1:71" x14ac:dyDescent="0.25">
      <c r="H104" t="s">
        <v>10</v>
      </c>
      <c r="I104">
        <v>3.08</v>
      </c>
      <c r="L104" s="17" t="s">
        <v>47</v>
      </c>
      <c r="M104">
        <f>B107/B106</f>
        <v>1.3593073593073592</v>
      </c>
      <c r="N104" t="s">
        <v>48</v>
      </c>
      <c r="O104">
        <f>(0.0035/0.00196)*M104</f>
        <v>2.4273345701917131</v>
      </c>
      <c r="Y104" t="s">
        <v>10</v>
      </c>
      <c r="Z104">
        <v>3.08</v>
      </c>
      <c r="AC104" t="s">
        <v>47</v>
      </c>
      <c r="AD104">
        <f>S107/S106</f>
        <v>1.6926406926406927</v>
      </c>
      <c r="AE104" t="s">
        <v>48</v>
      </c>
      <c r="AF104">
        <f>(0.0035/0.00196)*AD104</f>
        <v>3.0225726654298084</v>
      </c>
      <c r="AR104" t="s">
        <v>10</v>
      </c>
      <c r="AS104">
        <v>3.08</v>
      </c>
      <c r="AV104" t="s">
        <v>47</v>
      </c>
      <c r="AW104">
        <f>AL107/AL106</f>
        <v>2.0389610389610389</v>
      </c>
      <c r="AX104" t="s">
        <v>48</v>
      </c>
      <c r="AY104">
        <f>(0.0035/0.00196)*AW104</f>
        <v>3.6410018552875698</v>
      </c>
      <c r="BJ104" t="s">
        <v>10</v>
      </c>
      <c r="BK104">
        <v>3.08</v>
      </c>
      <c r="BN104" t="s">
        <v>47</v>
      </c>
      <c r="BO104">
        <f>BD107/BD106</f>
        <v>1.3593073593073592</v>
      </c>
      <c r="BP104" t="s">
        <v>48</v>
      </c>
      <c r="BQ104">
        <f>(0.0035/0.00196)*BO104</f>
        <v>2.4273345701917131</v>
      </c>
    </row>
    <row r="105" spans="1:71" x14ac:dyDescent="0.25">
      <c r="B105">
        <v>9</v>
      </c>
      <c r="C105" t="s">
        <v>49</v>
      </c>
      <c r="L105" s="17" t="s">
        <v>50</v>
      </c>
      <c r="M105">
        <f>(B106*F97)/(B97*B100*F98)</f>
        <v>0.11812945973496432</v>
      </c>
      <c r="S105">
        <v>9</v>
      </c>
      <c r="T105" t="s">
        <v>49</v>
      </c>
      <c r="AC105" t="s">
        <v>50</v>
      </c>
      <c r="AD105">
        <f>(S106*W97)/(S97*S100*W98)</f>
        <v>9.2449142401276441E-2</v>
      </c>
      <c r="AL105">
        <v>9</v>
      </c>
      <c r="AM105" t="s">
        <v>49</v>
      </c>
      <c r="AV105" t="s">
        <v>50</v>
      </c>
      <c r="AW105">
        <f>(AL106*AP97)/(AL97*AL100*AP98)</f>
        <v>6.1632761600850954E-2</v>
      </c>
      <c r="BD105">
        <v>9</v>
      </c>
      <c r="BE105" t="s">
        <v>49</v>
      </c>
      <c r="BN105" t="s">
        <v>50</v>
      </c>
      <c r="BO105">
        <f>(BD106*BH97)/(BD97*BD100*BH98)</f>
        <v>9.2449142401276441E-2</v>
      </c>
    </row>
    <row r="106" spans="1:71" x14ac:dyDescent="0.25">
      <c r="A106" t="s">
        <v>51</v>
      </c>
      <c r="B106">
        <f>I103</f>
        <v>4.62</v>
      </c>
      <c r="C106">
        <f>B107</f>
        <v>6.28</v>
      </c>
      <c r="L106" s="17" t="s">
        <v>52</v>
      </c>
      <c r="M106">
        <f>(M105/(2*0.81))*((1-O104)+SQRT(((1-O104)^2)+((4*0.81*O104/M105)*B99/B100)))*B100</f>
        <v>3.5115113495262493</v>
      </c>
      <c r="R106" t="s">
        <v>51</v>
      </c>
      <c r="S106">
        <f>Z103</f>
        <v>4.62</v>
      </c>
      <c r="T106">
        <f>S107</f>
        <v>7.82</v>
      </c>
      <c r="AC106" t="s">
        <v>52</v>
      </c>
      <c r="AD106">
        <f>(AD105/(2*0.81))*((1-AF104)+SQRT(((1-AF104)^2)+((4*0.81*AF104/AD105)*S99/S100)))*S100</f>
        <v>4.2648202169742033</v>
      </c>
      <c r="AK106" t="s">
        <v>51</v>
      </c>
      <c r="AL106">
        <f>AS104</f>
        <v>3.08</v>
      </c>
      <c r="AM106">
        <f>AL107</f>
        <v>6.28</v>
      </c>
      <c r="AV106" t="s">
        <v>52</v>
      </c>
      <c r="AW106">
        <f>(AW105/(2*0.81))*((1-AY104)+SQRT(((1-AY104)^2)+((4*0.81*AY104/AW105)*AL99/AL100)))*AL100</f>
        <v>3.8832569443279761</v>
      </c>
      <c r="BC106" t="s">
        <v>51</v>
      </c>
      <c r="BD106">
        <f>BK103</f>
        <v>4.62</v>
      </c>
      <c r="BE106">
        <f>BD107</f>
        <v>6.28</v>
      </c>
      <c r="BN106" t="s">
        <v>52</v>
      </c>
      <c r="BO106">
        <f>(BO105/(2*0.81))*((1-BQ104)+SQRT(((1-BQ104)^2)+((4*0.81*BQ104/BO105)*BD99/BD100)))*BD100</f>
        <v>4.3163038175067205</v>
      </c>
    </row>
    <row r="107" spans="1:71" x14ac:dyDescent="0.25">
      <c r="A107" t="s">
        <v>53</v>
      </c>
      <c r="B107">
        <f>I102</f>
        <v>6.28</v>
      </c>
      <c r="C107">
        <f>B106</f>
        <v>4.62</v>
      </c>
      <c r="R107" t="s">
        <v>53</v>
      </c>
      <c r="S107">
        <f>Z101</f>
        <v>7.82</v>
      </c>
      <c r="T107">
        <f>S106</f>
        <v>4.62</v>
      </c>
      <c r="AK107" t="s">
        <v>53</v>
      </c>
      <c r="AL107">
        <f>AS102</f>
        <v>6.28</v>
      </c>
      <c r="AM107">
        <f>AL106</f>
        <v>3.08</v>
      </c>
      <c r="BC107" t="s">
        <v>53</v>
      </c>
      <c r="BD107">
        <f>BK102</f>
        <v>6.28</v>
      </c>
      <c r="BE107">
        <f>BD106</f>
        <v>4.62</v>
      </c>
    </row>
    <row r="108" spans="1:71" x14ac:dyDescent="0.25">
      <c r="A108" t="s">
        <v>54</v>
      </c>
      <c r="B108">
        <f>M106</f>
        <v>3.5115113495262493</v>
      </c>
      <c r="C108">
        <f>M111</f>
        <v>3.8065481111116135</v>
      </c>
      <c r="L108" s="17" t="s">
        <v>46</v>
      </c>
      <c r="M108">
        <f>((C106-C107)*F97)/(0.81*B97*F98)</f>
        <v>0.9432174274172237</v>
      </c>
      <c r="O108" t="str">
        <f>C105</f>
        <v>9'</v>
      </c>
      <c r="R108" t="s">
        <v>54</v>
      </c>
      <c r="S108">
        <f>AD106</f>
        <v>4.2648202169742033</v>
      </c>
      <c r="T108">
        <f>AD111</f>
        <v>5.8843846668102167</v>
      </c>
      <c r="AC108" t="s">
        <v>46</v>
      </c>
      <c r="AD108">
        <f>((T106-T107)*W97)/(0.81*S97*W98)</f>
        <v>3.6365009249820668</v>
      </c>
      <c r="AF108" t="str">
        <f>T105</f>
        <v>9'</v>
      </c>
      <c r="AK108" t="s">
        <v>54</v>
      </c>
      <c r="AL108">
        <f>AW106</f>
        <v>3.8832569443279761</v>
      </c>
      <c r="AM108">
        <f>AW111</f>
        <v>5.4628966302146518</v>
      </c>
      <c r="AV108" t="s">
        <v>46</v>
      </c>
      <c r="AW108">
        <f>((AM106-AM107)*AP97)/(0.81*AL97*AP98)</f>
        <v>3.6365009249820668</v>
      </c>
      <c r="AY108" t="str">
        <f>AM105</f>
        <v>9'</v>
      </c>
      <c r="BC108" t="s">
        <v>54</v>
      </c>
      <c r="BD108">
        <f>BO106</f>
        <v>4.3163038175067205</v>
      </c>
      <c r="BE108">
        <f>BO111</f>
        <v>5.1059414461416184</v>
      </c>
      <c r="BN108" t="s">
        <v>46</v>
      </c>
      <c r="BO108">
        <f>((BE106-BE107)*BH97)/(0.81*BD97*BH98)</f>
        <v>1.8864348548344474</v>
      </c>
      <c r="BQ108" t="str">
        <f>BE105</f>
        <v>9'</v>
      </c>
    </row>
    <row r="109" spans="1:71" x14ac:dyDescent="0.25">
      <c r="A109" t="s">
        <v>55</v>
      </c>
      <c r="B109">
        <f>(B108-B99)/B108*0.0035</f>
        <v>-4.868872990795802E-4</v>
      </c>
      <c r="C109">
        <f>(C108-B99)/C108*0.0035</f>
        <v>-1.778728631152456E-4</v>
      </c>
      <c r="L109" s="17" t="s">
        <v>47</v>
      </c>
      <c r="M109">
        <f>C107/C106</f>
        <v>0.73566878980891715</v>
      </c>
      <c r="N109" t="s">
        <v>48</v>
      </c>
      <c r="O109">
        <f>(0.0035/0.00196)*M109</f>
        <v>1.3136942675159236</v>
      </c>
      <c r="R109" t="s">
        <v>55</v>
      </c>
      <c r="S109">
        <f>(S108-S99)/S108*0.0035</f>
        <v>2.1732938605963236E-4</v>
      </c>
      <c r="T109">
        <f>(T108-S99)/T108*0.0035</f>
        <v>1.1208217523636056E-3</v>
      </c>
      <c r="AC109" t="s">
        <v>47</v>
      </c>
      <c r="AD109">
        <f>T107/T106</f>
        <v>0.59079283887468026</v>
      </c>
      <c r="AE109" t="s">
        <v>48</v>
      </c>
      <c r="AF109">
        <f>(0.0035/0.00196)*AD109</f>
        <v>1.0549872122762147</v>
      </c>
      <c r="AK109" t="s">
        <v>55</v>
      </c>
      <c r="AL109">
        <f>(AL108-AL99)/AL108*0.0035</f>
        <v>-1.0522113285573352E-4</v>
      </c>
      <c r="AM109">
        <f>(AM108-AL99)/AM108*0.0035</f>
        <v>9.3725701808677593E-4</v>
      </c>
      <c r="AV109" t="s">
        <v>47</v>
      </c>
      <c r="AW109">
        <f>AM107/AM106</f>
        <v>0.49044585987261147</v>
      </c>
      <c r="AX109" t="s">
        <v>48</v>
      </c>
      <c r="AY109">
        <f>(0.0035/0.00196)*AW109</f>
        <v>0.87579617834394907</v>
      </c>
      <c r="BC109" t="s">
        <v>55</v>
      </c>
      <c r="BD109">
        <f>(BD108-BD99)/BD108*0.0035</f>
        <v>2.5648411420515078E-4</v>
      </c>
      <c r="BE109">
        <f>(BE108-BD99)/BE108*0.0035</f>
        <v>7.5809624969763192E-4</v>
      </c>
      <c r="BN109" t="s">
        <v>47</v>
      </c>
      <c r="BO109">
        <f>BE107/BE106</f>
        <v>0.73566878980891715</v>
      </c>
      <c r="BP109" t="s">
        <v>48</v>
      </c>
      <c r="BQ109">
        <f>(0.0035/0.00196)*BO109</f>
        <v>1.3136942675159236</v>
      </c>
    </row>
    <row r="110" spans="1:71" x14ac:dyDescent="0.25">
      <c r="A110" t="s">
        <v>56</v>
      </c>
      <c r="B110">
        <f>B109*200000</f>
        <v>-97.37745981591604</v>
      </c>
      <c r="C110">
        <f>C109*200000</f>
        <v>-35.574572623049121</v>
      </c>
      <c r="L110" s="17" t="s">
        <v>50</v>
      </c>
      <c r="M110">
        <f>(C106*F97)/(B97*B100*F98)</f>
        <v>0.16057424396873937</v>
      </c>
      <c r="R110" t="s">
        <v>56</v>
      </c>
      <c r="S110">
        <f>S109*200000</f>
        <v>43.465877211926475</v>
      </c>
      <c r="T110">
        <f>T109*200000</f>
        <v>224.16435047272111</v>
      </c>
      <c r="AC110" t="s">
        <v>50</v>
      </c>
      <c r="AD110">
        <f>(T106*W97)/(S97*S100*W98)</f>
        <v>0.15648318042813458</v>
      </c>
      <c r="AK110" t="s">
        <v>56</v>
      </c>
      <c r="AL110">
        <f>AL109*200000</f>
        <v>-21.044226571146705</v>
      </c>
      <c r="AM110">
        <f>AM109*200000</f>
        <v>187.4514036173552</v>
      </c>
      <c r="AV110" t="s">
        <v>50</v>
      </c>
      <c r="AW110">
        <f>(AM106*AP97)/(AL97*AL100*AP98)</f>
        <v>0.1256667996277091</v>
      </c>
      <c r="BC110" t="s">
        <v>56</v>
      </c>
      <c r="BD110">
        <f>BD109*200000</f>
        <v>51.296822841030156</v>
      </c>
      <c r="BE110">
        <f>BE109*200000</f>
        <v>151.61924993952638</v>
      </c>
      <c r="BN110" t="s">
        <v>50</v>
      </c>
      <c r="BO110">
        <f>(BE106*BH97)/(BD97*BD100*BH98)</f>
        <v>0.1256667996277091</v>
      </c>
    </row>
    <row r="111" spans="1:71" x14ac:dyDescent="0.25">
      <c r="A111" t="s">
        <v>57</v>
      </c>
      <c r="B111">
        <f>IF(ABS(B110)&gt;F97,F97*SIGN(B110),B110)</f>
        <v>-97.37745981591604</v>
      </c>
      <c r="C111">
        <f>IF(ABS(C110)&gt;F97,F97*SIGN(C110),C110)</f>
        <v>-35.574572623049121</v>
      </c>
      <c r="L111" s="17" t="s">
        <v>52</v>
      </c>
      <c r="M111">
        <f>(M110/(2*0.81))*((1-O109)+SQRT(((1-O109)^2)+((4*0.81*O109/M110)*B99/B100)))*B100</f>
        <v>3.8065481111116135</v>
      </c>
      <c r="R111" t="s">
        <v>57</v>
      </c>
      <c r="S111">
        <f>IF(ABS(S110)&gt;W97,W97*SIGN(S110),S110)</f>
        <v>43.465877211926475</v>
      </c>
      <c r="T111">
        <f>IF(ABS(T110)&gt;W97,W97*SIGN(T110),T110)</f>
        <v>224.16435047272111</v>
      </c>
      <c r="AC111" t="s">
        <v>52</v>
      </c>
      <c r="AD111">
        <f>(AD110/(2*0.81))*((1-AF109)+SQRT(((1-AF109)^2)+((4*0.81*AF109/AD110)*S99/S100)))*S100</f>
        <v>5.8843846668102167</v>
      </c>
      <c r="AK111" t="s">
        <v>57</v>
      </c>
      <c r="AL111">
        <f>IF(ABS(AL110)&gt;AP97,AP97*SIGN(AL110),AL110)</f>
        <v>-21.044226571146705</v>
      </c>
      <c r="AM111">
        <f>IF(ABS(AM110)&gt;AP97,AP97*SIGN(AM110),AM110)</f>
        <v>187.4514036173552</v>
      </c>
      <c r="AV111" t="s">
        <v>52</v>
      </c>
      <c r="AW111">
        <f>(AW110/(2*0.81))*((1-AY109)+SQRT(((1-AY109)^2)+((4*0.81*AY109/AW110)*AL99/AL100)))*AL100</f>
        <v>5.4628966302146518</v>
      </c>
      <c r="BC111" t="s">
        <v>57</v>
      </c>
      <c r="BD111">
        <f>IF(ABS(BD110)&gt;BH97,BH97*SIGN(BD110),BD110)</f>
        <v>51.296822841030156</v>
      </c>
      <c r="BE111">
        <f>IF(ABS(BE110)&gt;BH97,BH97*SIGN(BE110),BE110)</f>
        <v>151.61924993952638</v>
      </c>
      <c r="BN111" t="s">
        <v>52</v>
      </c>
      <c r="BO111">
        <f>(BO110/(2*0.81))*((1-BQ109)+SQRT(((1-BQ109)^2)+((4*0.81*BQ109/BO110)*BD99/BD100)))*BD100</f>
        <v>5.1059414461416184</v>
      </c>
    </row>
    <row r="112" spans="1:71" x14ac:dyDescent="0.25">
      <c r="A112" t="s">
        <v>58</v>
      </c>
      <c r="B112">
        <f>0.81*B97*B108*F98/10</f>
        <v>241.82444289874462</v>
      </c>
      <c r="C112">
        <f>0.81*B97*C108*F98/10</f>
        <v>262.14250352943458</v>
      </c>
      <c r="R112" t="s">
        <v>58</v>
      </c>
      <c r="S112">
        <f>0.81*S97*S108*W98/10</f>
        <v>146.85098101309444</v>
      </c>
      <c r="T112">
        <f>0.81*S97*T108*W98/10</f>
        <v>202.61760567074288</v>
      </c>
      <c r="AK112" t="s">
        <v>58</v>
      </c>
      <c r="AL112">
        <f>0.81*AL97*AL108*AP98/10</f>
        <v>133.71257468973963</v>
      </c>
      <c r="AM112">
        <f>0.81*AL97*AM108*AP98/10</f>
        <v>188.10446595784416</v>
      </c>
      <c r="BC112" t="s">
        <v>58</v>
      </c>
      <c r="BD112">
        <f>0.81*BD97*BD108*BH98/10</f>
        <v>148.62372097859065</v>
      </c>
      <c r="BE112">
        <f>0.81*BD97*BE108*BH98/10</f>
        <v>175.81339240913897</v>
      </c>
    </row>
    <row r="113" spans="1:57" x14ac:dyDescent="0.25">
      <c r="A113" t="s">
        <v>59</v>
      </c>
      <c r="B113">
        <f>B107*B111/10</f>
        <v>-61.153044764395283</v>
      </c>
      <c r="C113">
        <f>C107*C111/10</f>
        <v>-16.435452551848694</v>
      </c>
      <c r="R113" t="s">
        <v>59</v>
      </c>
      <c r="S113">
        <f>S107*S111/10</f>
        <v>33.990315979726503</v>
      </c>
      <c r="T113">
        <f>T107*T111/10</f>
        <v>103.56392991839716</v>
      </c>
      <c r="AK113" t="s">
        <v>59</v>
      </c>
      <c r="AL113">
        <f>AL107*AL111/10</f>
        <v>-13.21577428668013</v>
      </c>
      <c r="AM113">
        <f>AM107*AM111/10</f>
        <v>57.735032314145407</v>
      </c>
      <c r="BC113" t="s">
        <v>59</v>
      </c>
      <c r="BD113">
        <f>BD107*BD111/10</f>
        <v>32.214404744166941</v>
      </c>
      <c r="BE113">
        <f>BE107*BE111/10</f>
        <v>70.048093472061197</v>
      </c>
    </row>
    <row r="114" spans="1:57" x14ac:dyDescent="0.25">
      <c r="A114" t="s">
        <v>60</v>
      </c>
      <c r="B114">
        <f>B106*F97/10</f>
        <v>180.78059999999999</v>
      </c>
      <c r="C114">
        <f>C106*F97/10</f>
        <v>245.7364</v>
      </c>
      <c r="R114" t="s">
        <v>60</v>
      </c>
      <c r="S114">
        <f>S106*W97/10</f>
        <v>180.78059999999999</v>
      </c>
      <c r="T114">
        <f>T106*W97/10</f>
        <v>305.99660000000006</v>
      </c>
      <c r="AK114" t="s">
        <v>60</v>
      </c>
      <c r="AL114">
        <f>AL106*AP97/10</f>
        <v>120.5204</v>
      </c>
      <c r="AM114">
        <f>AM106*AP97/10</f>
        <v>245.7364</v>
      </c>
      <c r="BC114" t="s">
        <v>60</v>
      </c>
      <c r="BD114">
        <f>BD106*BH97/10</f>
        <v>180.78059999999999</v>
      </c>
      <c r="BE114">
        <f>BE106*BH97/10</f>
        <v>245.7364</v>
      </c>
    </row>
    <row r="115" spans="1:57" x14ac:dyDescent="0.25">
      <c r="A115" t="s">
        <v>61</v>
      </c>
      <c r="B115">
        <f>B114-B113-B112</f>
        <v>0.10920186565064682</v>
      </c>
      <c r="C115">
        <f>C114-C113-C112</f>
        <v>2.9349022414123738E-2</v>
      </c>
      <c r="R115" t="s">
        <v>61</v>
      </c>
      <c r="S115">
        <f>S114-S113-S112</f>
        <v>-6.0696992820965079E-2</v>
      </c>
      <c r="T115">
        <f>T114-T113-T112</f>
        <v>-0.18493558913996822</v>
      </c>
      <c r="AK115" t="s">
        <v>61</v>
      </c>
      <c r="AL115">
        <f>AL114-AL113-AL112</f>
        <v>2.3599596940499623E-2</v>
      </c>
      <c r="AM115">
        <f>AM114-AM113-AM112</f>
        <v>-0.1030982719895519</v>
      </c>
      <c r="BC115" t="s">
        <v>61</v>
      </c>
      <c r="BD115">
        <f>BD114-BD113-BD112</f>
        <v>-5.7525722757588937E-2</v>
      </c>
      <c r="BE115">
        <f>BE114-BE113-BE112</f>
        <v>-0.12508588120016384</v>
      </c>
    </row>
    <row r="116" spans="1:57" x14ac:dyDescent="0.25">
      <c r="A116" t="s">
        <v>62</v>
      </c>
      <c r="B116">
        <f>(B114*(B98-B99)-B113*B99-B112*0.416*B108)/100</f>
        <v>31.454085603115509</v>
      </c>
      <c r="C116">
        <f>-(C114*(B98-B99)-C113*B99-C112*0.416*C108)/100</f>
        <v>-40.738880607201459</v>
      </c>
      <c r="R116" t="s">
        <v>62</v>
      </c>
      <c r="S116">
        <f>(S114*(S98-S99)-S113*S99-S112*0.416*S108)/100</f>
        <v>79.194084344749228</v>
      </c>
      <c r="T116">
        <f>-(T114*(S98-S99)-T113*S99-T112*0.416*T108)/100</f>
        <v>-131.6559942859997</v>
      </c>
      <c r="AK116" t="s">
        <v>62</v>
      </c>
      <c r="AL116">
        <f>(AL114*(AL98-AL99)-AL113*AL99-AL112*0.416*AL108)/100</f>
        <v>53.807975389162323</v>
      </c>
      <c r="AM116">
        <f>-(AM114*(AL98-AL99)-AM113*AL99-AM112*0.416*AM108)/100</f>
        <v>-106.45454645408294</v>
      </c>
      <c r="BC116" t="s">
        <v>62</v>
      </c>
      <c r="BD116">
        <f>(BD114*(BD98-BD99)-BD113*BD99-BD112*0.416*BD108)/100</f>
        <v>79.201838451828436</v>
      </c>
      <c r="BE116">
        <f>-(BE114*(BD98-BD99)-BE113*BD99-BE112*0.416*BE108)/100</f>
        <v>-106.50241785082905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telaio 4</vt:lpstr>
      <vt:lpstr>telaio 12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2017-01-23T14:29:48Z</dcterms:created>
  <dcterms:modified xsi:type="dcterms:W3CDTF">2017-02-13T17:11:05Z</dcterms:modified>
</cp:coreProperties>
</file>